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lun\Desktop\Phoenix\Docs &amp; Icons\"/>
    </mc:Choice>
  </mc:AlternateContent>
  <xr:revisionPtr revIDLastSave="0" documentId="13_ncr:1_{8805B254-AED5-4092-8EC6-1E472E74F491}" xr6:coauthVersionLast="47" xr6:coauthVersionMax="47" xr10:uidLastSave="{00000000-0000-0000-0000-000000000000}"/>
  <bookViews>
    <workbookView xWindow="-120" yWindow="-120" windowWidth="57840" windowHeight="32040" tabRatio="758" xr2:uid="{647BEAD2-C3C5-4960-8B5D-66E46B59B72D}"/>
  </bookViews>
  <sheets>
    <sheet name="Complex Requirements" sheetId="5" r:id="rId1"/>
    <sheet name="Merchandising Calculator" sheetId="9" r:id="rId2"/>
    <sheet name="Resource Calculator" sheetId="16" r:id="rId3"/>
    <sheet name="Factory Production" sheetId="7" r:id="rId4"/>
    <sheet name="EEM Ship Techniques" sheetId="23" r:id="rId5"/>
    <sheet name="Shipyard ID" sheetId="17" r:id="rId6"/>
    <sheet name="Shipyard Construction" sheetId="18" r:id="rId7"/>
    <sheet name="Maintenance Patches" sheetId="21" r:id="rId8"/>
    <sheet name="Principles Tree" sheetId="24" r:id="rId9"/>
    <sheet name="Principles" sheetId="10" r:id="rId10"/>
    <sheet name="Techniques" sheetId="11" r:id="rId11"/>
    <sheet name="Blueprints" sheetId="12" r:id="rId12"/>
    <sheet name="Research Conversion Averages" sheetId="14" r:id="rId13"/>
    <sheet name="Research Stellar Estimates" sheetId="13" r:id="rId14"/>
    <sheet name="World Urban &amp; Cultivated" sheetId="15" r:id="rId15"/>
    <sheet name="Asteroid Spotting" sheetId="19" r:id="rId16"/>
    <sheet name="Crew Factors by Race" sheetId="20" r:id="rId17"/>
    <sheet name="Officer Skills and Weapons" sheetId="22" r:id="rId18"/>
  </sheets>
  <definedNames>
    <definedName name="_xlnm._FilterDatabase" localSheetId="11" hidden="1">Blueprints!$B$1:$F$719</definedName>
    <definedName name="_xlnm._FilterDatabase" localSheetId="9" hidden="1">Principles!$B$1:$G$96</definedName>
    <definedName name="_xlnm._FilterDatabase" localSheetId="5" hidden="1">'Shipyard ID'!$A$1:$H$81</definedName>
    <definedName name="_xlnm._FilterDatabase" localSheetId="10" hidden="1">Techniques!$A$1:$G$276</definedName>
    <definedName name="_xlnm.Criteria" localSheetId="9">Principles!$B$1:$G$249</definedName>
  </definedNames>
  <calcPr calcId="181029"/>
</workbook>
</file>

<file path=xl/calcChain.xml><?xml version="1.0" encoding="utf-8"?>
<calcChain xmlns="http://schemas.openxmlformats.org/spreadsheetml/2006/main">
  <c r="H60" i="22" l="1"/>
  <c r="H59" i="22"/>
  <c r="H58" i="22"/>
  <c r="H57" i="22"/>
  <c r="H56" i="22"/>
  <c r="H55" i="22"/>
  <c r="H53" i="22"/>
  <c r="H52" i="22"/>
  <c r="H51" i="22"/>
  <c r="H50" i="22"/>
  <c r="H49" i="22"/>
  <c r="H48" i="22"/>
  <c r="H47" i="22"/>
  <c r="H46" i="22"/>
  <c r="H45" i="22"/>
  <c r="H43" i="22"/>
  <c r="H42" i="22"/>
  <c r="H41" i="22"/>
  <c r="H40" i="22"/>
  <c r="H39" i="22"/>
  <c r="H38" i="22"/>
  <c r="H29" i="22"/>
  <c r="H28" i="22"/>
  <c r="H27" i="22"/>
  <c r="H26" i="22"/>
  <c r="H25" i="22"/>
  <c r="H24" i="22"/>
  <c r="H23" i="22"/>
  <c r="H21" i="22"/>
  <c r="H20" i="22"/>
  <c r="H19" i="22"/>
  <c r="H18" i="22"/>
  <c r="H17" i="22"/>
  <c r="H16" i="22"/>
  <c r="H15" i="22"/>
  <c r="H14" i="22"/>
  <c r="H12" i="22"/>
  <c r="H11" i="22"/>
  <c r="H10" i="22"/>
  <c r="H9" i="22"/>
  <c r="H8" i="22"/>
  <c r="H7" i="22"/>
  <c r="H5" i="22"/>
  <c r="H4" i="22"/>
  <c r="H3" i="22"/>
  <c r="G60" i="22"/>
  <c r="G59" i="22"/>
  <c r="G58" i="22"/>
  <c r="G57" i="22"/>
  <c r="G56" i="22"/>
  <c r="G55" i="22"/>
  <c r="G53" i="22"/>
  <c r="G52" i="22"/>
  <c r="G51" i="22"/>
  <c r="G50" i="22"/>
  <c r="G49" i="22"/>
  <c r="G48" i="22"/>
  <c r="G47" i="22"/>
  <c r="G46" i="22"/>
  <c r="G45" i="22"/>
  <c r="G43" i="22"/>
  <c r="G42" i="22"/>
  <c r="G41" i="22"/>
  <c r="G40" i="22"/>
  <c r="G39" i="22"/>
  <c r="G38" i="22"/>
  <c r="G29" i="22"/>
  <c r="G28" i="22"/>
  <c r="G27" i="22"/>
  <c r="G26" i="22"/>
  <c r="G25" i="22"/>
  <c r="G24" i="22"/>
  <c r="G23" i="22"/>
  <c r="G21" i="22"/>
  <c r="G20" i="22"/>
  <c r="G19" i="22"/>
  <c r="G18" i="22"/>
  <c r="G17" i="22"/>
  <c r="G16" i="22"/>
  <c r="G15" i="22"/>
  <c r="G14" i="22"/>
  <c r="G12" i="22"/>
  <c r="G11" i="22"/>
  <c r="G10" i="22"/>
  <c r="G9" i="22"/>
  <c r="G8" i="22"/>
  <c r="G7" i="22"/>
  <c r="G5" i="22"/>
  <c r="G4" i="22"/>
  <c r="G3" i="22"/>
  <c r="F60" i="22"/>
  <c r="F59" i="22"/>
  <c r="F58" i="22"/>
  <c r="F57" i="22"/>
  <c r="F56" i="22"/>
  <c r="F55" i="22"/>
  <c r="F53" i="22"/>
  <c r="F52" i="22"/>
  <c r="F51" i="22"/>
  <c r="F50" i="22"/>
  <c r="F49" i="22"/>
  <c r="F48" i="22"/>
  <c r="F47" i="22"/>
  <c r="F46" i="22"/>
  <c r="F45" i="22"/>
  <c r="F43" i="22"/>
  <c r="F42" i="22"/>
  <c r="F41" i="22"/>
  <c r="F40" i="22"/>
  <c r="F39" i="22"/>
  <c r="F38" i="22"/>
  <c r="F31" i="22"/>
  <c r="G31" i="22"/>
  <c r="F29" i="22"/>
  <c r="F28" i="22"/>
  <c r="F27" i="22"/>
  <c r="F26" i="22"/>
  <c r="F25" i="22"/>
  <c r="F24" i="22"/>
  <c r="F23" i="22"/>
  <c r="F21" i="22"/>
  <c r="F20" i="22"/>
  <c r="F19" i="22"/>
  <c r="F18" i="22"/>
  <c r="F17" i="22"/>
  <c r="F16" i="22"/>
  <c r="F15" i="22"/>
  <c r="F14" i="22"/>
  <c r="F12" i="22"/>
  <c r="F11" i="22"/>
  <c r="F10" i="22"/>
  <c r="F9" i="22"/>
  <c r="F8" i="22"/>
  <c r="F7" i="22"/>
  <c r="F5" i="22"/>
  <c r="F4" i="22"/>
  <c r="F3" i="22"/>
  <c r="E60" i="22"/>
  <c r="E59" i="22"/>
  <c r="E58" i="22"/>
  <c r="E57" i="22"/>
  <c r="E56" i="22"/>
  <c r="E55" i="22"/>
  <c r="E53" i="22"/>
  <c r="E52" i="22"/>
  <c r="E51" i="22"/>
  <c r="E50" i="22"/>
  <c r="E49" i="22"/>
  <c r="E48" i="22"/>
  <c r="E47" i="22"/>
  <c r="E46" i="22"/>
  <c r="E45" i="22"/>
  <c r="E43" i="22"/>
  <c r="E42" i="22"/>
  <c r="E41" i="22"/>
  <c r="E40" i="22"/>
  <c r="E39" i="22"/>
  <c r="E38" i="22"/>
  <c r="E37" i="22"/>
  <c r="E36" i="22"/>
  <c r="E35" i="22"/>
  <c r="E34" i="22"/>
  <c r="E33" i="22"/>
  <c r="E32" i="22"/>
  <c r="E31" i="22"/>
  <c r="E29" i="22"/>
  <c r="E28" i="22"/>
  <c r="E27" i="22"/>
  <c r="E26" i="22"/>
  <c r="E25" i="22"/>
  <c r="E24" i="22"/>
  <c r="E23" i="22"/>
  <c r="E21" i="22"/>
  <c r="E20" i="22"/>
  <c r="E19" i="22"/>
  <c r="E18" i="22"/>
  <c r="E17" i="22"/>
  <c r="E16" i="22"/>
  <c r="E15" i="22"/>
  <c r="E14" i="22"/>
  <c r="E12" i="22"/>
  <c r="E11" i="22"/>
  <c r="E10" i="22"/>
  <c r="E9" i="22"/>
  <c r="E8" i="22"/>
  <c r="E7" i="22"/>
  <c r="E5" i="22"/>
  <c r="E4" i="22"/>
  <c r="E3" i="22"/>
  <c r="C19" i="9"/>
  <c r="C18" i="9"/>
  <c r="N46" i="21"/>
  <c r="O46" i="21"/>
  <c r="B46" i="21"/>
  <c r="C46" i="21"/>
  <c r="N45" i="21"/>
  <c r="O45" i="21"/>
  <c r="B45" i="21"/>
  <c r="C45" i="21"/>
  <c r="N44" i="21"/>
  <c r="O44" i="21"/>
  <c r="B44" i="21"/>
  <c r="C44" i="21"/>
  <c r="N43" i="21"/>
  <c r="O43" i="21"/>
  <c r="B43" i="21"/>
  <c r="C43" i="21"/>
  <c r="N42" i="21"/>
  <c r="O42" i="21"/>
  <c r="B42" i="21"/>
  <c r="C42" i="21"/>
  <c r="N41" i="21"/>
  <c r="O41" i="21"/>
  <c r="B41" i="21"/>
  <c r="C41" i="21"/>
  <c r="N40" i="21"/>
  <c r="O40" i="21"/>
  <c r="B40" i="21"/>
  <c r="C40" i="21"/>
  <c r="N39" i="21"/>
  <c r="O39" i="21"/>
  <c r="B39" i="21"/>
  <c r="C39" i="21"/>
  <c r="N38" i="21"/>
  <c r="O38" i="21"/>
  <c r="B38" i="21"/>
  <c r="C38" i="21"/>
  <c r="N37" i="21"/>
  <c r="O37" i="21"/>
  <c r="B37" i="21"/>
  <c r="C37" i="21"/>
  <c r="N36" i="21"/>
  <c r="O36" i="21"/>
  <c r="B36" i="21"/>
  <c r="C36" i="21"/>
  <c r="N35" i="21"/>
  <c r="O35" i="21"/>
  <c r="B35" i="21"/>
  <c r="C35" i="21"/>
  <c r="N34" i="21"/>
  <c r="O34" i="21"/>
  <c r="B34" i="21"/>
  <c r="C34" i="21"/>
  <c r="N33" i="21"/>
  <c r="O33" i="21"/>
  <c r="B33" i="21"/>
  <c r="C33" i="21"/>
  <c r="N32" i="21"/>
  <c r="O32" i="21"/>
  <c r="B32" i="21"/>
  <c r="C32" i="21"/>
  <c r="N31" i="21"/>
  <c r="O31" i="21"/>
  <c r="B31" i="21"/>
  <c r="C31" i="21"/>
  <c r="N30" i="21"/>
  <c r="O30" i="21"/>
  <c r="B30" i="21"/>
  <c r="C30" i="21"/>
  <c r="N29" i="21"/>
  <c r="O29" i="21"/>
  <c r="B29" i="21"/>
  <c r="C29" i="21"/>
  <c r="N28" i="21"/>
  <c r="O28" i="21"/>
  <c r="B28" i="21"/>
  <c r="C28" i="21"/>
  <c r="N27" i="21"/>
  <c r="O27" i="21"/>
  <c r="B27" i="21"/>
  <c r="C27" i="21"/>
  <c r="N26" i="21"/>
  <c r="O26" i="21"/>
  <c r="B26" i="21"/>
  <c r="C26" i="21"/>
  <c r="N25" i="21"/>
  <c r="O25" i="21"/>
  <c r="B25" i="21"/>
  <c r="C25" i="21"/>
  <c r="N24" i="21"/>
  <c r="O24" i="21"/>
  <c r="B24" i="21"/>
  <c r="C24" i="21"/>
  <c r="N23" i="21"/>
  <c r="O23" i="21"/>
  <c r="B23" i="21"/>
  <c r="C23" i="21"/>
  <c r="N22" i="21"/>
  <c r="O22" i="21"/>
  <c r="B22" i="21"/>
  <c r="C22" i="21"/>
  <c r="N21" i="21"/>
  <c r="O21" i="21"/>
  <c r="B21" i="21"/>
  <c r="C21" i="21"/>
  <c r="N20" i="21"/>
  <c r="O20" i="21"/>
  <c r="B20" i="21"/>
  <c r="C20" i="21"/>
  <c r="N19" i="21"/>
  <c r="O19" i="21"/>
  <c r="B19" i="21"/>
  <c r="C19" i="21"/>
  <c r="N18" i="21"/>
  <c r="O18" i="21"/>
  <c r="B18" i="21"/>
  <c r="C18" i="21"/>
  <c r="N17" i="21"/>
  <c r="O17" i="21"/>
  <c r="B17" i="21"/>
  <c r="C17" i="21"/>
  <c r="N16" i="21"/>
  <c r="O16" i="21"/>
  <c r="B16" i="21"/>
  <c r="C16" i="21"/>
  <c r="N15" i="21"/>
  <c r="O15" i="21"/>
  <c r="B15" i="21"/>
  <c r="C15" i="21"/>
  <c r="N14" i="21"/>
  <c r="O14" i="21"/>
  <c r="B14" i="21"/>
  <c r="C14" i="21"/>
  <c r="N13" i="21"/>
  <c r="O13" i="21"/>
  <c r="B13" i="21"/>
  <c r="C13" i="21"/>
  <c r="N12" i="21"/>
  <c r="O12" i="21"/>
  <c r="B12" i="21"/>
  <c r="C12" i="21"/>
  <c r="N11" i="21"/>
  <c r="O11" i="21"/>
  <c r="B11" i="21"/>
  <c r="C11" i="21"/>
  <c r="N10" i="21"/>
  <c r="O10" i="21"/>
  <c r="B10" i="21"/>
  <c r="C10" i="21"/>
  <c r="N9" i="21"/>
  <c r="O9" i="21"/>
  <c r="B9" i="21"/>
  <c r="C9" i="21"/>
  <c r="N8" i="21"/>
  <c r="O8" i="21"/>
  <c r="B8" i="21"/>
  <c r="C8" i="21"/>
  <c r="N7" i="21"/>
  <c r="O7" i="21"/>
  <c r="B7" i="21"/>
  <c r="C7" i="21"/>
  <c r="E4" i="21"/>
  <c r="D4" i="21"/>
  <c r="J46" i="21"/>
  <c r="K46" i="21"/>
  <c r="C4" i="21"/>
  <c r="F46" i="21"/>
  <c r="G46" i="21"/>
  <c r="B4" i="21"/>
  <c r="J5" i="9"/>
  <c r="K5" i="9"/>
  <c r="L5" i="9"/>
  <c r="J6" i="9"/>
  <c r="K6" i="9"/>
  <c r="L6" i="9"/>
  <c r="L7" i="9"/>
  <c r="L8" i="9"/>
  <c r="L9" i="9"/>
  <c r="L10" i="9"/>
  <c r="L11" i="9"/>
  <c r="L12" i="9"/>
  <c r="L13" i="9"/>
  <c r="L14" i="9"/>
  <c r="L15" i="9"/>
  <c r="L16" i="9"/>
  <c r="L17" i="9"/>
  <c r="L18" i="9"/>
  <c r="L19" i="9"/>
  <c r="L20" i="9"/>
  <c r="L21" i="9"/>
  <c r="L22" i="9"/>
  <c r="L23" i="9"/>
  <c r="L24" i="9"/>
  <c r="L25" i="9"/>
  <c r="L26" i="9"/>
  <c r="L27" i="9"/>
  <c r="L28" i="9"/>
  <c r="L29" i="9"/>
  <c r="L30" i="9"/>
  <c r="L31" i="9"/>
  <c r="L32" i="9"/>
  <c r="L33" i="9"/>
  <c r="L34" i="9"/>
  <c r="L35" i="9"/>
  <c r="L36" i="9"/>
  <c r="L37" i="9"/>
  <c r="L38" i="9"/>
  <c r="L39" i="9"/>
  <c r="L40" i="9"/>
  <c r="L41" i="9"/>
  <c r="L42" i="9"/>
  <c r="L43" i="9"/>
  <c r="L44" i="9"/>
  <c r="L45" i="9"/>
  <c r="L46" i="9"/>
  <c r="L47" i="9"/>
  <c r="L48" i="9"/>
  <c r="L49" i="9"/>
  <c r="L50" i="9"/>
  <c r="L51" i="9"/>
  <c r="J7" i="9"/>
  <c r="J8" i="9"/>
  <c r="K7" i="9"/>
  <c r="J4" i="9"/>
  <c r="K4" i="9"/>
  <c r="L4" i="9"/>
  <c r="K3" i="9"/>
  <c r="B12" i="9"/>
  <c r="I28" i="19"/>
  <c r="J28" i="19"/>
  <c r="K28" i="19"/>
  <c r="I29" i="19"/>
  <c r="J29" i="19"/>
  <c r="K29" i="19"/>
  <c r="I30" i="19"/>
  <c r="J30" i="19"/>
  <c r="K30" i="19"/>
  <c r="I31" i="19"/>
  <c r="J31" i="19"/>
  <c r="K31" i="19"/>
  <c r="I32" i="19"/>
  <c r="J32" i="19"/>
  <c r="K32" i="19"/>
  <c r="I33" i="19"/>
  <c r="J33" i="19"/>
  <c r="K33" i="19"/>
  <c r="I34" i="19"/>
  <c r="J34" i="19"/>
  <c r="K34" i="19"/>
  <c r="I35" i="19"/>
  <c r="J35" i="19"/>
  <c r="K35" i="19"/>
  <c r="I36" i="19"/>
  <c r="J36" i="19"/>
  <c r="K36" i="19"/>
  <c r="I37" i="19"/>
  <c r="J37" i="19"/>
  <c r="K37" i="19"/>
  <c r="I38" i="19"/>
  <c r="J38" i="19"/>
  <c r="K38" i="19"/>
  <c r="I39" i="19"/>
  <c r="J39" i="19"/>
  <c r="K39" i="19"/>
  <c r="I40" i="19"/>
  <c r="J40" i="19"/>
  <c r="K40" i="19"/>
  <c r="I41" i="19"/>
  <c r="J41" i="19"/>
  <c r="K41" i="19"/>
  <c r="I42" i="19"/>
  <c r="J42" i="19"/>
  <c r="K42" i="19"/>
  <c r="H29" i="19"/>
  <c r="H30" i="19"/>
  <c r="H31" i="19"/>
  <c r="H32" i="19"/>
  <c r="H33" i="19"/>
  <c r="H34" i="19"/>
  <c r="H35" i="19"/>
  <c r="H36" i="19"/>
  <c r="H37" i="19"/>
  <c r="H38" i="19"/>
  <c r="H39" i="19"/>
  <c r="H40" i="19"/>
  <c r="H41" i="19"/>
  <c r="H42" i="19"/>
  <c r="H28" i="19"/>
  <c r="I10" i="5"/>
  <c r="J10" i="5"/>
  <c r="K10" i="5"/>
  <c r="L10" i="5"/>
  <c r="Q10" i="5"/>
  <c r="M10" i="5"/>
  <c r="N10" i="5"/>
  <c r="O10" i="5"/>
  <c r="P10" i="5"/>
  <c r="C28" i="19"/>
  <c r="D28" i="19"/>
  <c r="E28" i="19"/>
  <c r="C29" i="19"/>
  <c r="D29" i="19"/>
  <c r="E29" i="19"/>
  <c r="C30" i="19"/>
  <c r="D30" i="19"/>
  <c r="E30" i="19"/>
  <c r="C31" i="19"/>
  <c r="D31" i="19"/>
  <c r="E31" i="19"/>
  <c r="C32" i="19"/>
  <c r="D32" i="19"/>
  <c r="E32" i="19"/>
  <c r="C33" i="19"/>
  <c r="D33" i="19"/>
  <c r="E33" i="19"/>
  <c r="C34" i="19"/>
  <c r="D34" i="19"/>
  <c r="E34" i="19"/>
  <c r="C35" i="19"/>
  <c r="D35" i="19"/>
  <c r="E35" i="19"/>
  <c r="C36" i="19"/>
  <c r="D36" i="19"/>
  <c r="E36" i="19"/>
  <c r="C37" i="19"/>
  <c r="D37" i="19"/>
  <c r="E37" i="19"/>
  <c r="C38" i="19"/>
  <c r="D38" i="19"/>
  <c r="E38" i="19"/>
  <c r="C39" i="19"/>
  <c r="D39" i="19"/>
  <c r="E39" i="19"/>
  <c r="C40" i="19"/>
  <c r="D40" i="19"/>
  <c r="E40" i="19"/>
  <c r="C41" i="19"/>
  <c r="D41" i="19"/>
  <c r="E41" i="19"/>
  <c r="C42" i="19"/>
  <c r="D42" i="19"/>
  <c r="E42" i="19"/>
  <c r="B29" i="19"/>
  <c r="B30" i="19"/>
  <c r="B31" i="19"/>
  <c r="B32" i="19"/>
  <c r="B33" i="19"/>
  <c r="B34" i="19"/>
  <c r="B35" i="19"/>
  <c r="B36" i="19"/>
  <c r="B37" i="19"/>
  <c r="B38" i="19"/>
  <c r="B39" i="19"/>
  <c r="B40" i="19"/>
  <c r="B41" i="19"/>
  <c r="B42" i="19"/>
  <c r="B28" i="19"/>
  <c r="C7" i="19"/>
  <c r="D7" i="19"/>
  <c r="E7" i="19"/>
  <c r="C8" i="19"/>
  <c r="D8" i="19"/>
  <c r="E8" i="19"/>
  <c r="C9" i="19"/>
  <c r="D9" i="19"/>
  <c r="E9" i="19"/>
  <c r="C10" i="19"/>
  <c r="D10" i="19"/>
  <c r="E10" i="19"/>
  <c r="C11" i="19"/>
  <c r="D11" i="19"/>
  <c r="E11" i="19"/>
  <c r="C12" i="19"/>
  <c r="D12" i="19"/>
  <c r="E12" i="19"/>
  <c r="C13" i="19"/>
  <c r="D13" i="19"/>
  <c r="E13" i="19"/>
  <c r="C14" i="19"/>
  <c r="D14" i="19"/>
  <c r="E14" i="19"/>
  <c r="C15" i="19"/>
  <c r="D15" i="19"/>
  <c r="E15" i="19"/>
  <c r="C16" i="19"/>
  <c r="D16" i="19"/>
  <c r="E16" i="19"/>
  <c r="C17" i="19"/>
  <c r="D17" i="19"/>
  <c r="E17" i="19"/>
  <c r="C18" i="19"/>
  <c r="D18" i="19"/>
  <c r="E18" i="19"/>
  <c r="C19" i="19"/>
  <c r="D19" i="19"/>
  <c r="E19" i="19"/>
  <c r="C20" i="19"/>
  <c r="D20" i="19"/>
  <c r="E20" i="19"/>
  <c r="C21" i="19"/>
  <c r="D21" i="19"/>
  <c r="E21" i="19"/>
  <c r="B8" i="19"/>
  <c r="B9" i="19"/>
  <c r="B10" i="19"/>
  <c r="B11" i="19"/>
  <c r="B12" i="19"/>
  <c r="B13" i="19"/>
  <c r="B14" i="19"/>
  <c r="B15" i="19"/>
  <c r="B16" i="19"/>
  <c r="B17" i="19"/>
  <c r="B18" i="19"/>
  <c r="B19" i="19"/>
  <c r="B20" i="19"/>
  <c r="B21" i="19"/>
  <c r="B7" i="19"/>
  <c r="N53" i="18"/>
  <c r="O53" i="18"/>
  <c r="N54" i="18"/>
  <c r="O54" i="18"/>
  <c r="N55" i="18"/>
  <c r="O55" i="18"/>
  <c r="N56" i="18"/>
  <c r="O56" i="18"/>
  <c r="N57" i="18"/>
  <c r="O57" i="18"/>
  <c r="N58" i="18"/>
  <c r="O58" i="18"/>
  <c r="N59" i="18"/>
  <c r="O59" i="18"/>
  <c r="N60" i="18"/>
  <c r="O60" i="18"/>
  <c r="N61" i="18"/>
  <c r="O61" i="18"/>
  <c r="N62" i="18"/>
  <c r="O62" i="18"/>
  <c r="N63" i="18"/>
  <c r="O63" i="18"/>
  <c r="N64" i="18"/>
  <c r="O64" i="18"/>
  <c r="N65" i="18"/>
  <c r="O65" i="18"/>
  <c r="N66" i="18"/>
  <c r="O66" i="18"/>
  <c r="N67" i="18"/>
  <c r="O67" i="18"/>
  <c r="N68" i="18"/>
  <c r="O68" i="18"/>
  <c r="N69" i="18"/>
  <c r="O69" i="18"/>
  <c r="N70" i="18"/>
  <c r="O70" i="18"/>
  <c r="N71" i="18"/>
  <c r="O71" i="18"/>
  <c r="N72" i="18"/>
  <c r="O72" i="18"/>
  <c r="N73" i="18"/>
  <c r="O73" i="18"/>
  <c r="N74" i="18"/>
  <c r="O74" i="18"/>
  <c r="N75" i="18"/>
  <c r="O75" i="18"/>
  <c r="N76" i="18"/>
  <c r="O76" i="18"/>
  <c r="N77" i="18"/>
  <c r="O77" i="18"/>
  <c r="N78" i="18"/>
  <c r="O78" i="18"/>
  <c r="N79" i="18"/>
  <c r="O79" i="18"/>
  <c r="N80" i="18"/>
  <c r="O80" i="18"/>
  <c r="N81" i="18"/>
  <c r="O81" i="18"/>
  <c r="N82" i="18"/>
  <c r="O82" i="18"/>
  <c r="N83" i="18"/>
  <c r="O83" i="18"/>
  <c r="N84" i="18"/>
  <c r="O84" i="18"/>
  <c r="N85" i="18"/>
  <c r="O85" i="18"/>
  <c r="N86" i="18"/>
  <c r="O86" i="18"/>
  <c r="N87" i="18"/>
  <c r="O87" i="18"/>
  <c r="N88" i="18"/>
  <c r="O88" i="18"/>
  <c r="N89" i="18"/>
  <c r="O89" i="18"/>
  <c r="N90" i="18"/>
  <c r="O90" i="18"/>
  <c r="N91" i="18"/>
  <c r="O91" i="18"/>
  <c r="N92" i="18"/>
  <c r="O92" i="18"/>
  <c r="N93" i="18"/>
  <c r="O93" i="18"/>
  <c r="N94" i="18"/>
  <c r="O94" i="18"/>
  <c r="N95" i="18"/>
  <c r="O95" i="18"/>
  <c r="N96" i="18"/>
  <c r="O96" i="18"/>
  <c r="N97" i="18"/>
  <c r="O97" i="18"/>
  <c r="N98" i="18"/>
  <c r="O98" i="18"/>
  <c r="N99" i="18"/>
  <c r="O99" i="18"/>
  <c r="N100" i="18"/>
  <c r="O100" i="18"/>
  <c r="N101" i="18"/>
  <c r="O101" i="18"/>
  <c r="N102" i="18"/>
  <c r="O102" i="18"/>
  <c r="N6" i="18"/>
  <c r="O6" i="18"/>
  <c r="N7" i="18"/>
  <c r="O7" i="18"/>
  <c r="N8" i="18"/>
  <c r="O8" i="18"/>
  <c r="N9" i="18"/>
  <c r="O9" i="18"/>
  <c r="N10" i="18"/>
  <c r="O10" i="18"/>
  <c r="N11" i="18"/>
  <c r="O11" i="18"/>
  <c r="N12" i="18"/>
  <c r="O12" i="18"/>
  <c r="N13" i="18"/>
  <c r="O13" i="18"/>
  <c r="N14" i="18"/>
  <c r="O14" i="18"/>
  <c r="N15" i="18"/>
  <c r="O15" i="18"/>
  <c r="N16" i="18"/>
  <c r="O16" i="18"/>
  <c r="N17" i="18"/>
  <c r="O17" i="18"/>
  <c r="N18" i="18"/>
  <c r="O18" i="18"/>
  <c r="N19" i="18"/>
  <c r="O19" i="18"/>
  <c r="N20" i="18"/>
  <c r="O20" i="18"/>
  <c r="N21" i="18"/>
  <c r="O21" i="18"/>
  <c r="N22" i="18"/>
  <c r="O22" i="18"/>
  <c r="N23" i="18"/>
  <c r="O23" i="18"/>
  <c r="N24" i="18"/>
  <c r="O24" i="18"/>
  <c r="N25" i="18"/>
  <c r="O25" i="18"/>
  <c r="N26" i="18"/>
  <c r="O26" i="18"/>
  <c r="N27" i="18"/>
  <c r="O27" i="18"/>
  <c r="N28" i="18"/>
  <c r="O28" i="18"/>
  <c r="N29" i="18"/>
  <c r="O29" i="18"/>
  <c r="N30" i="18"/>
  <c r="O30" i="18"/>
  <c r="N31" i="18"/>
  <c r="O31" i="18"/>
  <c r="N32" i="18"/>
  <c r="O32" i="18"/>
  <c r="N33" i="18"/>
  <c r="O33" i="18"/>
  <c r="N34" i="18"/>
  <c r="O34" i="18"/>
  <c r="N35" i="18"/>
  <c r="O35" i="18"/>
  <c r="N36" i="18"/>
  <c r="O36" i="18"/>
  <c r="N37" i="18"/>
  <c r="O37" i="18"/>
  <c r="N38" i="18"/>
  <c r="O38" i="18"/>
  <c r="N39" i="18"/>
  <c r="O39" i="18"/>
  <c r="N40" i="18"/>
  <c r="O40" i="18"/>
  <c r="N41" i="18"/>
  <c r="O41" i="18"/>
  <c r="N42" i="18"/>
  <c r="O42" i="18"/>
  <c r="N43" i="18"/>
  <c r="O43" i="18"/>
  <c r="N44" i="18"/>
  <c r="O44" i="18"/>
  <c r="N45" i="18"/>
  <c r="O45" i="18"/>
  <c r="N46" i="18"/>
  <c r="O46" i="18"/>
  <c r="N47" i="18"/>
  <c r="O47" i="18"/>
  <c r="N48" i="18"/>
  <c r="O48" i="18"/>
  <c r="N49" i="18"/>
  <c r="O49" i="18"/>
  <c r="N50" i="18"/>
  <c r="O50" i="18"/>
  <c r="N51" i="18"/>
  <c r="O51" i="18"/>
  <c r="N52" i="18"/>
  <c r="O52" i="18"/>
  <c r="J53" i="18"/>
  <c r="K53" i="18"/>
  <c r="J54" i="18"/>
  <c r="K54" i="18"/>
  <c r="J55" i="18"/>
  <c r="K55" i="18"/>
  <c r="J56" i="18"/>
  <c r="K56" i="18"/>
  <c r="J57" i="18"/>
  <c r="K57" i="18"/>
  <c r="J58" i="18"/>
  <c r="K58" i="18"/>
  <c r="J59" i="18"/>
  <c r="K59" i="18"/>
  <c r="J60" i="18"/>
  <c r="K60" i="18"/>
  <c r="J61" i="18"/>
  <c r="K61" i="18"/>
  <c r="J62" i="18"/>
  <c r="K62" i="18"/>
  <c r="J63" i="18"/>
  <c r="K63" i="18"/>
  <c r="J64" i="18"/>
  <c r="K64" i="18"/>
  <c r="J65" i="18"/>
  <c r="K65" i="18"/>
  <c r="J66" i="18"/>
  <c r="K66" i="18"/>
  <c r="J67" i="18"/>
  <c r="K67" i="18"/>
  <c r="J68" i="18"/>
  <c r="K68" i="18"/>
  <c r="J69" i="18"/>
  <c r="K69" i="18"/>
  <c r="J70" i="18"/>
  <c r="K70" i="18"/>
  <c r="J71" i="18"/>
  <c r="K71" i="18"/>
  <c r="J72" i="18"/>
  <c r="K72" i="18"/>
  <c r="J73" i="18"/>
  <c r="K73" i="18"/>
  <c r="J74" i="18"/>
  <c r="K74" i="18"/>
  <c r="J75" i="18"/>
  <c r="K75" i="18"/>
  <c r="J76" i="18"/>
  <c r="K76" i="18"/>
  <c r="J77" i="18"/>
  <c r="K77" i="18"/>
  <c r="J78" i="18"/>
  <c r="K78" i="18"/>
  <c r="J79" i="18"/>
  <c r="K79" i="18"/>
  <c r="J80" i="18"/>
  <c r="K80" i="18"/>
  <c r="J81" i="18"/>
  <c r="K81" i="18"/>
  <c r="J82" i="18"/>
  <c r="K82" i="18"/>
  <c r="J83" i="18"/>
  <c r="K83" i="18"/>
  <c r="J84" i="18"/>
  <c r="K84" i="18"/>
  <c r="J85" i="18"/>
  <c r="K85" i="18"/>
  <c r="J86" i="18"/>
  <c r="K86" i="18"/>
  <c r="J87" i="18"/>
  <c r="K87" i="18"/>
  <c r="J88" i="18"/>
  <c r="K88" i="18"/>
  <c r="J89" i="18"/>
  <c r="K89" i="18"/>
  <c r="J90" i="18"/>
  <c r="K90" i="18"/>
  <c r="J91" i="18"/>
  <c r="K91" i="18"/>
  <c r="J92" i="18"/>
  <c r="K92" i="18"/>
  <c r="J93" i="18"/>
  <c r="K93" i="18"/>
  <c r="J94" i="18"/>
  <c r="K94" i="18"/>
  <c r="J95" i="18"/>
  <c r="K95" i="18"/>
  <c r="J96" i="18"/>
  <c r="K96" i="18"/>
  <c r="J97" i="18"/>
  <c r="K97" i="18"/>
  <c r="J98" i="18"/>
  <c r="K98" i="18"/>
  <c r="J99" i="18"/>
  <c r="K99" i="18"/>
  <c r="J100" i="18"/>
  <c r="K100" i="18"/>
  <c r="J101" i="18"/>
  <c r="K101" i="18"/>
  <c r="J102" i="18"/>
  <c r="K102" i="18"/>
  <c r="F53" i="18"/>
  <c r="G53" i="18"/>
  <c r="F54" i="18"/>
  <c r="G54" i="18"/>
  <c r="F55" i="18"/>
  <c r="G55" i="18"/>
  <c r="F56" i="18"/>
  <c r="G56" i="18"/>
  <c r="F57" i="18"/>
  <c r="G57" i="18"/>
  <c r="F58" i="18"/>
  <c r="G58" i="18"/>
  <c r="F59" i="18"/>
  <c r="G59" i="18"/>
  <c r="F60" i="18"/>
  <c r="G60" i="18"/>
  <c r="F61" i="18"/>
  <c r="G61" i="18"/>
  <c r="F62" i="18"/>
  <c r="G62" i="18"/>
  <c r="F63" i="18"/>
  <c r="G63" i="18"/>
  <c r="F64" i="18"/>
  <c r="G64" i="18"/>
  <c r="F65" i="18"/>
  <c r="G65" i="18"/>
  <c r="F66" i="18"/>
  <c r="G66" i="18"/>
  <c r="F67" i="18"/>
  <c r="G67" i="18"/>
  <c r="F68" i="18"/>
  <c r="G68" i="18"/>
  <c r="F69" i="18"/>
  <c r="G69" i="18"/>
  <c r="F70" i="18"/>
  <c r="G70" i="18"/>
  <c r="F71" i="18"/>
  <c r="G71" i="18"/>
  <c r="F72" i="18"/>
  <c r="G72" i="18"/>
  <c r="F73" i="18"/>
  <c r="G73" i="18"/>
  <c r="F74" i="18"/>
  <c r="G74" i="18"/>
  <c r="F75" i="18"/>
  <c r="G75" i="18"/>
  <c r="F76" i="18"/>
  <c r="G76" i="18"/>
  <c r="F77" i="18"/>
  <c r="G77" i="18"/>
  <c r="F78" i="18"/>
  <c r="G78" i="18"/>
  <c r="F79" i="18"/>
  <c r="G79" i="18"/>
  <c r="F80" i="18"/>
  <c r="G80" i="18"/>
  <c r="F81" i="18"/>
  <c r="G81" i="18"/>
  <c r="F82" i="18"/>
  <c r="G82" i="18"/>
  <c r="F83" i="18"/>
  <c r="G83" i="18"/>
  <c r="F84" i="18"/>
  <c r="G84" i="18"/>
  <c r="F85" i="18"/>
  <c r="G85" i="18"/>
  <c r="F86" i="18"/>
  <c r="G86" i="18"/>
  <c r="F87" i="18"/>
  <c r="G87" i="18"/>
  <c r="F88" i="18"/>
  <c r="G88" i="18"/>
  <c r="F89" i="18"/>
  <c r="G89" i="18"/>
  <c r="F90" i="18"/>
  <c r="G90" i="18"/>
  <c r="F91" i="18"/>
  <c r="G91" i="18"/>
  <c r="F92" i="18"/>
  <c r="G92" i="18"/>
  <c r="F93" i="18"/>
  <c r="G93" i="18"/>
  <c r="F94" i="18"/>
  <c r="G94" i="18"/>
  <c r="F95" i="18"/>
  <c r="G95" i="18"/>
  <c r="F96" i="18"/>
  <c r="G96" i="18"/>
  <c r="F97" i="18"/>
  <c r="G97" i="18"/>
  <c r="F98" i="18"/>
  <c r="G98" i="18"/>
  <c r="F99" i="18"/>
  <c r="G99" i="18"/>
  <c r="F100" i="18"/>
  <c r="G100" i="18"/>
  <c r="F101" i="18"/>
  <c r="G101" i="18"/>
  <c r="F102" i="18"/>
  <c r="G102" i="18"/>
  <c r="B102" i="18"/>
  <c r="C102" i="18"/>
  <c r="B77" i="18"/>
  <c r="C77" i="18"/>
  <c r="B78" i="18"/>
  <c r="C78" i="18"/>
  <c r="B79" i="18"/>
  <c r="C79" i="18"/>
  <c r="B80" i="18"/>
  <c r="C80" i="18"/>
  <c r="B81" i="18"/>
  <c r="C81" i="18"/>
  <c r="B82" i="18"/>
  <c r="C82" i="18"/>
  <c r="B83" i="18"/>
  <c r="C83" i="18"/>
  <c r="B84" i="18"/>
  <c r="C84" i="18"/>
  <c r="B85" i="18"/>
  <c r="C85" i="18"/>
  <c r="B86" i="18"/>
  <c r="C86" i="18"/>
  <c r="B87" i="18"/>
  <c r="C87" i="18"/>
  <c r="B88" i="18"/>
  <c r="C88" i="18"/>
  <c r="B89" i="18"/>
  <c r="C89" i="18"/>
  <c r="B90" i="18"/>
  <c r="C90" i="18"/>
  <c r="B91" i="18"/>
  <c r="C91" i="18"/>
  <c r="B92" i="18"/>
  <c r="C92" i="18"/>
  <c r="B93" i="18"/>
  <c r="C93" i="18"/>
  <c r="B94" i="18"/>
  <c r="C94" i="18"/>
  <c r="B95" i="18"/>
  <c r="C95" i="18"/>
  <c r="B96" i="18"/>
  <c r="C96" i="18"/>
  <c r="B97" i="18"/>
  <c r="C97" i="18"/>
  <c r="B98" i="18"/>
  <c r="C98" i="18"/>
  <c r="B99" i="18"/>
  <c r="C99" i="18"/>
  <c r="B100" i="18"/>
  <c r="C100" i="18"/>
  <c r="B101" i="18"/>
  <c r="C101" i="18"/>
  <c r="B53" i="18"/>
  <c r="C53" i="18"/>
  <c r="B54" i="18"/>
  <c r="C54" i="18"/>
  <c r="B55" i="18"/>
  <c r="C55" i="18"/>
  <c r="B56" i="18"/>
  <c r="C56" i="18"/>
  <c r="B57" i="18"/>
  <c r="C57" i="18"/>
  <c r="B58" i="18"/>
  <c r="C58" i="18"/>
  <c r="B59" i="18"/>
  <c r="C59" i="18"/>
  <c r="B60" i="18"/>
  <c r="C60" i="18"/>
  <c r="B61" i="18"/>
  <c r="C61" i="18"/>
  <c r="B62" i="18"/>
  <c r="C62" i="18"/>
  <c r="B63" i="18"/>
  <c r="C63" i="18"/>
  <c r="B64" i="18"/>
  <c r="C64" i="18"/>
  <c r="B65" i="18"/>
  <c r="C65" i="18"/>
  <c r="B66" i="18"/>
  <c r="C66" i="18"/>
  <c r="B67" i="18"/>
  <c r="C67" i="18"/>
  <c r="B68" i="18"/>
  <c r="C68" i="18"/>
  <c r="B69" i="18"/>
  <c r="C69" i="18"/>
  <c r="B70" i="18"/>
  <c r="C70" i="18"/>
  <c r="B71" i="18"/>
  <c r="C71" i="18"/>
  <c r="B72" i="18"/>
  <c r="C72" i="18"/>
  <c r="B73" i="18"/>
  <c r="C73" i="18"/>
  <c r="B74" i="18"/>
  <c r="C74" i="18"/>
  <c r="B75" i="18"/>
  <c r="C75" i="18"/>
  <c r="B76" i="18"/>
  <c r="C76" i="18"/>
  <c r="N5" i="18"/>
  <c r="O5" i="18"/>
  <c r="N4" i="18"/>
  <c r="O4" i="18"/>
  <c r="N3" i="18"/>
  <c r="O3" i="18"/>
  <c r="J52" i="18"/>
  <c r="K52" i="18"/>
  <c r="J51" i="18"/>
  <c r="K51" i="18"/>
  <c r="J50" i="18"/>
  <c r="K50" i="18"/>
  <c r="J49" i="18"/>
  <c r="K49" i="18"/>
  <c r="J48" i="18"/>
  <c r="K48" i="18"/>
  <c r="J47" i="18"/>
  <c r="K47" i="18"/>
  <c r="J46" i="18"/>
  <c r="K46" i="18"/>
  <c r="J45" i="18"/>
  <c r="K45" i="18"/>
  <c r="J44" i="18"/>
  <c r="K44" i="18"/>
  <c r="J43" i="18"/>
  <c r="K43" i="18"/>
  <c r="J42" i="18"/>
  <c r="K42" i="18"/>
  <c r="J41" i="18"/>
  <c r="K41" i="18"/>
  <c r="J40" i="18"/>
  <c r="K40" i="18"/>
  <c r="J39" i="18"/>
  <c r="K39" i="18"/>
  <c r="J38" i="18"/>
  <c r="K38" i="18"/>
  <c r="J37" i="18"/>
  <c r="K37" i="18"/>
  <c r="J36" i="18"/>
  <c r="K36" i="18"/>
  <c r="J35" i="18"/>
  <c r="K35" i="18"/>
  <c r="J34" i="18"/>
  <c r="K34" i="18"/>
  <c r="J33" i="18"/>
  <c r="K33" i="18"/>
  <c r="J32" i="18"/>
  <c r="K32" i="18"/>
  <c r="J31" i="18"/>
  <c r="K31" i="18"/>
  <c r="J30" i="18"/>
  <c r="K30" i="18"/>
  <c r="J29" i="18"/>
  <c r="K29" i="18"/>
  <c r="J28" i="18"/>
  <c r="K28" i="18"/>
  <c r="J27" i="18"/>
  <c r="K27" i="18"/>
  <c r="J26" i="18"/>
  <c r="K26" i="18"/>
  <c r="J25" i="18"/>
  <c r="K25" i="18"/>
  <c r="J24" i="18"/>
  <c r="K24" i="18"/>
  <c r="J23" i="18"/>
  <c r="K23" i="18"/>
  <c r="J22" i="18"/>
  <c r="K22" i="18"/>
  <c r="J21" i="18"/>
  <c r="K21" i="18"/>
  <c r="J20" i="18"/>
  <c r="K20" i="18"/>
  <c r="J19" i="18"/>
  <c r="K19" i="18"/>
  <c r="J18" i="18"/>
  <c r="K18" i="18"/>
  <c r="J17" i="18"/>
  <c r="K17" i="18"/>
  <c r="J16" i="18"/>
  <c r="K16" i="18"/>
  <c r="J15" i="18"/>
  <c r="K15" i="18"/>
  <c r="J14" i="18"/>
  <c r="K14" i="18"/>
  <c r="J13" i="18"/>
  <c r="K13" i="18"/>
  <c r="J12" i="18"/>
  <c r="K12" i="18"/>
  <c r="J11" i="18"/>
  <c r="K11" i="18"/>
  <c r="J10" i="18"/>
  <c r="K10" i="18"/>
  <c r="J9" i="18"/>
  <c r="K9" i="18"/>
  <c r="J8" i="18"/>
  <c r="K8" i="18"/>
  <c r="J7" i="18"/>
  <c r="K7" i="18"/>
  <c r="J6" i="18"/>
  <c r="K6" i="18"/>
  <c r="J5" i="18"/>
  <c r="K5" i="18"/>
  <c r="J4" i="18"/>
  <c r="K4" i="18"/>
  <c r="J3" i="18"/>
  <c r="K3" i="18"/>
  <c r="F52" i="18"/>
  <c r="G52" i="18"/>
  <c r="F51" i="18"/>
  <c r="G51" i="18"/>
  <c r="F50" i="18"/>
  <c r="G50" i="18"/>
  <c r="F49" i="18"/>
  <c r="G49" i="18"/>
  <c r="F48" i="18"/>
  <c r="G48" i="18"/>
  <c r="F47" i="18"/>
  <c r="G47" i="18"/>
  <c r="F46" i="18"/>
  <c r="G46" i="18"/>
  <c r="F45" i="18"/>
  <c r="G45" i="18"/>
  <c r="F44" i="18"/>
  <c r="G44" i="18"/>
  <c r="F43" i="18"/>
  <c r="G43" i="18"/>
  <c r="F42" i="18"/>
  <c r="G42" i="18"/>
  <c r="F41" i="18"/>
  <c r="G41" i="18"/>
  <c r="F40" i="18"/>
  <c r="G40" i="18"/>
  <c r="F39" i="18"/>
  <c r="G39" i="18"/>
  <c r="F38" i="18"/>
  <c r="G38" i="18"/>
  <c r="F37" i="18"/>
  <c r="G37" i="18"/>
  <c r="F36" i="18"/>
  <c r="G36" i="18"/>
  <c r="F35" i="18"/>
  <c r="G35" i="18"/>
  <c r="F34" i="18"/>
  <c r="G34" i="18"/>
  <c r="F33" i="18"/>
  <c r="G33" i="18"/>
  <c r="F32" i="18"/>
  <c r="G32" i="18"/>
  <c r="F31" i="18"/>
  <c r="G31" i="18"/>
  <c r="F30" i="18"/>
  <c r="G30" i="18"/>
  <c r="F29" i="18"/>
  <c r="G29" i="18"/>
  <c r="F28" i="18"/>
  <c r="G28" i="18"/>
  <c r="F27" i="18"/>
  <c r="G27" i="18"/>
  <c r="F26" i="18"/>
  <c r="G26" i="18"/>
  <c r="F25" i="18"/>
  <c r="G25" i="18"/>
  <c r="F24" i="18"/>
  <c r="G24" i="18"/>
  <c r="F23" i="18"/>
  <c r="G23" i="18"/>
  <c r="F22" i="18"/>
  <c r="G22" i="18"/>
  <c r="F21" i="18"/>
  <c r="G21" i="18"/>
  <c r="F20" i="18"/>
  <c r="G20" i="18"/>
  <c r="F19" i="18"/>
  <c r="G19" i="18"/>
  <c r="F18" i="18"/>
  <c r="G18" i="18"/>
  <c r="F17" i="18"/>
  <c r="G17" i="18"/>
  <c r="F16" i="18"/>
  <c r="G16" i="18"/>
  <c r="F15" i="18"/>
  <c r="G15" i="18"/>
  <c r="F14" i="18"/>
  <c r="G14" i="18"/>
  <c r="F13" i="18"/>
  <c r="G13" i="18"/>
  <c r="F12" i="18"/>
  <c r="G12" i="18"/>
  <c r="F11" i="18"/>
  <c r="G11" i="18"/>
  <c r="F10" i="18"/>
  <c r="G10" i="18"/>
  <c r="F9" i="18"/>
  <c r="G9" i="18"/>
  <c r="F8" i="18"/>
  <c r="G8" i="18"/>
  <c r="F7" i="18"/>
  <c r="G7" i="18"/>
  <c r="F6" i="18"/>
  <c r="G6" i="18"/>
  <c r="F5" i="18"/>
  <c r="G5" i="18"/>
  <c r="F4" i="18"/>
  <c r="G4" i="18"/>
  <c r="F3" i="18"/>
  <c r="G3" i="18"/>
  <c r="B13" i="18"/>
  <c r="C13" i="18"/>
  <c r="B14" i="18"/>
  <c r="C14" i="18"/>
  <c r="B15" i="18"/>
  <c r="C15" i="18"/>
  <c r="B16" i="18"/>
  <c r="C16" i="18"/>
  <c r="B17" i="18"/>
  <c r="C17" i="18"/>
  <c r="B18" i="18"/>
  <c r="C18" i="18"/>
  <c r="B19" i="18"/>
  <c r="C19" i="18"/>
  <c r="B20" i="18"/>
  <c r="C20" i="18"/>
  <c r="B21" i="18"/>
  <c r="C21" i="18"/>
  <c r="B22" i="18"/>
  <c r="C22" i="18"/>
  <c r="B23" i="18"/>
  <c r="C23" i="18"/>
  <c r="B24" i="18"/>
  <c r="C24" i="18"/>
  <c r="B25" i="18"/>
  <c r="C25" i="18"/>
  <c r="B26" i="18"/>
  <c r="C26" i="18"/>
  <c r="B27" i="18"/>
  <c r="C27" i="18"/>
  <c r="B28" i="18"/>
  <c r="C28" i="18"/>
  <c r="B29" i="18"/>
  <c r="C29" i="18"/>
  <c r="B30" i="18"/>
  <c r="C30" i="18"/>
  <c r="B31" i="18"/>
  <c r="C31" i="18"/>
  <c r="B32" i="18"/>
  <c r="C32" i="18"/>
  <c r="B33" i="18"/>
  <c r="C33" i="18"/>
  <c r="B34" i="18"/>
  <c r="C34" i="18"/>
  <c r="B35" i="18"/>
  <c r="C35" i="18"/>
  <c r="B36" i="18"/>
  <c r="C36" i="18"/>
  <c r="B37" i="18"/>
  <c r="C37" i="18"/>
  <c r="B38" i="18"/>
  <c r="C38" i="18"/>
  <c r="B39" i="18"/>
  <c r="C39" i="18"/>
  <c r="B40" i="18"/>
  <c r="C40" i="18"/>
  <c r="B41" i="18"/>
  <c r="C41" i="18"/>
  <c r="B42" i="18"/>
  <c r="C42" i="18"/>
  <c r="B43" i="18"/>
  <c r="C43" i="18"/>
  <c r="B44" i="18"/>
  <c r="C44" i="18"/>
  <c r="B45" i="18"/>
  <c r="C45" i="18"/>
  <c r="B46" i="18"/>
  <c r="C46" i="18"/>
  <c r="B47" i="18"/>
  <c r="C47" i="18"/>
  <c r="B48" i="18"/>
  <c r="C48" i="18"/>
  <c r="B49" i="18"/>
  <c r="C49" i="18"/>
  <c r="B50" i="18"/>
  <c r="C50" i="18"/>
  <c r="B51" i="18"/>
  <c r="C51" i="18"/>
  <c r="B52" i="18"/>
  <c r="C52" i="18"/>
  <c r="C8" i="18"/>
  <c r="C10" i="18"/>
  <c r="B4" i="18"/>
  <c r="C4" i="18"/>
  <c r="B5" i="18"/>
  <c r="C5" i="18"/>
  <c r="B6" i="18"/>
  <c r="C6" i="18"/>
  <c r="B7" i="18"/>
  <c r="C7" i="18"/>
  <c r="B8" i="18"/>
  <c r="B9" i="18"/>
  <c r="C9" i="18"/>
  <c r="B10" i="18"/>
  <c r="B11" i="18"/>
  <c r="C11" i="18"/>
  <c r="B12" i="18"/>
  <c r="C12" i="18"/>
  <c r="B3" i="18"/>
  <c r="C3" i="18"/>
  <c r="O25" i="5"/>
  <c r="N3" i="5"/>
  <c r="N4" i="5"/>
  <c r="N5" i="5"/>
  <c r="N6" i="5"/>
  <c r="N7" i="5"/>
  <c r="N8" i="5"/>
  <c r="N9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P28" i="5"/>
  <c r="N29" i="5"/>
  <c r="N30" i="5"/>
  <c r="N31" i="5"/>
  <c r="N32" i="5"/>
  <c r="N33" i="5"/>
  <c r="N34" i="5"/>
  <c r="M3" i="5"/>
  <c r="M4" i="5"/>
  <c r="M5" i="5"/>
  <c r="M6" i="5"/>
  <c r="M7" i="5"/>
  <c r="M8" i="5"/>
  <c r="M9" i="5"/>
  <c r="M11" i="5"/>
  <c r="M12" i="5"/>
  <c r="M13" i="5"/>
  <c r="M14" i="5"/>
  <c r="M15" i="5"/>
  <c r="M16" i="5"/>
  <c r="M17" i="5"/>
  <c r="M18" i="5"/>
  <c r="M19" i="5"/>
  <c r="M20" i="5"/>
  <c r="M21" i="5"/>
  <c r="M22" i="5"/>
  <c r="M23" i="5"/>
  <c r="M24" i="5"/>
  <c r="M25" i="5"/>
  <c r="M26" i="5"/>
  <c r="M27" i="5"/>
  <c r="M28" i="5"/>
  <c r="M29" i="5"/>
  <c r="M30" i="5"/>
  <c r="M31" i="5"/>
  <c r="M32" i="5"/>
  <c r="M33" i="5"/>
  <c r="M34" i="5"/>
  <c r="L3" i="5"/>
  <c r="L4" i="5"/>
  <c r="L5" i="5"/>
  <c r="L6" i="5"/>
  <c r="L7" i="5"/>
  <c r="L8" i="5"/>
  <c r="L9" i="5"/>
  <c r="L11" i="5"/>
  <c r="L12" i="5"/>
  <c r="L13" i="5"/>
  <c r="L14" i="5"/>
  <c r="L15" i="5"/>
  <c r="L16" i="5"/>
  <c r="L17" i="5"/>
  <c r="L18" i="5"/>
  <c r="L19" i="5"/>
  <c r="L20" i="5"/>
  <c r="L21" i="5"/>
  <c r="L22" i="5"/>
  <c r="L23" i="5"/>
  <c r="L24" i="5"/>
  <c r="L25" i="5"/>
  <c r="L26" i="5"/>
  <c r="L27" i="5"/>
  <c r="L35" i="5"/>
  <c r="L28" i="5"/>
  <c r="L29" i="5"/>
  <c r="L30" i="5"/>
  <c r="L31" i="5"/>
  <c r="L32" i="5"/>
  <c r="L33" i="5"/>
  <c r="L34" i="5"/>
  <c r="K3" i="5"/>
  <c r="Q3" i="5"/>
  <c r="K4" i="5"/>
  <c r="Q4" i="5"/>
  <c r="K5" i="5"/>
  <c r="Q5" i="5"/>
  <c r="K6" i="5"/>
  <c r="Q6" i="5"/>
  <c r="K7" i="5"/>
  <c r="Q7" i="5"/>
  <c r="K8" i="5"/>
  <c r="Q8" i="5"/>
  <c r="K9" i="5"/>
  <c r="Q9" i="5"/>
  <c r="K11" i="5"/>
  <c r="Q11" i="5"/>
  <c r="K12" i="5"/>
  <c r="K13" i="5"/>
  <c r="Q13" i="5"/>
  <c r="K14" i="5"/>
  <c r="Q14" i="5"/>
  <c r="K15" i="5"/>
  <c r="Q15" i="5"/>
  <c r="K16" i="5"/>
  <c r="Q16" i="5"/>
  <c r="K17" i="5"/>
  <c r="Q17" i="5"/>
  <c r="K18" i="5"/>
  <c r="Q18" i="5"/>
  <c r="K19" i="5"/>
  <c r="Q19" i="5"/>
  <c r="K20" i="5"/>
  <c r="K21" i="5"/>
  <c r="Q21" i="5"/>
  <c r="K22" i="5"/>
  <c r="Q22" i="5"/>
  <c r="K23" i="5"/>
  <c r="Q23" i="5"/>
  <c r="K24" i="5"/>
  <c r="Q24" i="5"/>
  <c r="K25" i="5"/>
  <c r="Q25" i="5"/>
  <c r="K26" i="5"/>
  <c r="Q26" i="5"/>
  <c r="K27" i="5"/>
  <c r="Q27" i="5"/>
  <c r="Q35" i="5"/>
  <c r="K28" i="5"/>
  <c r="Q28" i="5"/>
  <c r="K29" i="5"/>
  <c r="K30" i="5"/>
  <c r="K31" i="5"/>
  <c r="Q31" i="5"/>
  <c r="K32" i="5"/>
  <c r="Q32" i="5"/>
  <c r="K33" i="5"/>
  <c r="Q33" i="5"/>
  <c r="K34" i="5"/>
  <c r="Q34" i="5"/>
  <c r="J3" i="5"/>
  <c r="P3" i="5"/>
  <c r="J4" i="5"/>
  <c r="P4" i="5"/>
  <c r="J5" i="5"/>
  <c r="P5" i="5"/>
  <c r="J6" i="5"/>
  <c r="P6" i="5"/>
  <c r="J7" i="5"/>
  <c r="P7" i="5"/>
  <c r="J8" i="5"/>
  <c r="P8" i="5"/>
  <c r="J9" i="5"/>
  <c r="P9" i="5"/>
  <c r="J11" i="5"/>
  <c r="P11" i="5"/>
  <c r="J12" i="5"/>
  <c r="P12" i="5"/>
  <c r="J13" i="5"/>
  <c r="P13" i="5"/>
  <c r="J14" i="5"/>
  <c r="P14" i="5"/>
  <c r="J15" i="5"/>
  <c r="P15" i="5"/>
  <c r="J16" i="5"/>
  <c r="P16" i="5"/>
  <c r="J17" i="5"/>
  <c r="P17" i="5"/>
  <c r="J18" i="5"/>
  <c r="P18" i="5"/>
  <c r="J19" i="5"/>
  <c r="P19" i="5"/>
  <c r="J20" i="5"/>
  <c r="P20" i="5"/>
  <c r="J21" i="5"/>
  <c r="P21" i="5"/>
  <c r="J22" i="5"/>
  <c r="P22" i="5"/>
  <c r="J23" i="5"/>
  <c r="P23" i="5"/>
  <c r="J24" i="5"/>
  <c r="P24" i="5"/>
  <c r="J25" i="5"/>
  <c r="P25" i="5"/>
  <c r="J26" i="5"/>
  <c r="P26" i="5"/>
  <c r="J27" i="5"/>
  <c r="P27" i="5"/>
  <c r="P35" i="5"/>
  <c r="J28" i="5"/>
  <c r="J29" i="5"/>
  <c r="P29" i="5"/>
  <c r="J30" i="5"/>
  <c r="P30" i="5"/>
  <c r="J31" i="5"/>
  <c r="P31" i="5"/>
  <c r="J32" i="5"/>
  <c r="P32" i="5"/>
  <c r="J33" i="5"/>
  <c r="P33" i="5"/>
  <c r="J34" i="5"/>
  <c r="P34" i="5"/>
  <c r="I26" i="5"/>
  <c r="O26" i="5"/>
  <c r="I14" i="5"/>
  <c r="I13" i="5"/>
  <c r="I11" i="5"/>
  <c r="I7" i="5"/>
  <c r="O7" i="5"/>
  <c r="I31" i="5"/>
  <c r="I30" i="5"/>
  <c r="I28" i="5"/>
  <c r="O28" i="5"/>
  <c r="I25" i="5"/>
  <c r="I24" i="5"/>
  <c r="O24" i="5"/>
  <c r="I21" i="5"/>
  <c r="I20" i="5"/>
  <c r="I8" i="5"/>
  <c r="O8" i="5"/>
  <c r="I3" i="5"/>
  <c r="I4" i="5"/>
  <c r="I5" i="5"/>
  <c r="O5" i="5"/>
  <c r="I6" i="5"/>
  <c r="O6" i="5"/>
  <c r="I9" i="5"/>
  <c r="O9" i="5"/>
  <c r="I12" i="5"/>
  <c r="I15" i="5"/>
  <c r="O15" i="5"/>
  <c r="I16" i="5"/>
  <c r="O16" i="5"/>
  <c r="I17" i="5"/>
  <c r="O17" i="5"/>
  <c r="I18" i="5"/>
  <c r="O18" i="5"/>
  <c r="I19" i="5"/>
  <c r="O19" i="5"/>
  <c r="I22" i="5"/>
  <c r="O22" i="5"/>
  <c r="I23" i="5"/>
  <c r="O23" i="5"/>
  <c r="I27" i="5"/>
  <c r="I35" i="5"/>
  <c r="I29" i="5"/>
  <c r="I32" i="5"/>
  <c r="O32" i="5"/>
  <c r="I33" i="5"/>
  <c r="O33" i="5"/>
  <c r="I34" i="5"/>
  <c r="H35" i="5"/>
  <c r="N2" i="5"/>
  <c r="N35" i="5"/>
  <c r="B5" i="16"/>
  <c r="C5" i="16"/>
  <c r="A5" i="16"/>
  <c r="A6" i="16"/>
  <c r="A7" i="16"/>
  <c r="A8" i="16"/>
  <c r="A9" i="16"/>
  <c r="A10" i="16"/>
  <c r="A11" i="16"/>
  <c r="A12" i="16"/>
  <c r="A13" i="16"/>
  <c r="A14" i="16"/>
  <c r="A15" i="16"/>
  <c r="A16" i="16"/>
  <c r="A17" i="16"/>
  <c r="A18" i="16"/>
  <c r="A19" i="16"/>
  <c r="A20" i="16"/>
  <c r="A21" i="16"/>
  <c r="A22" i="16"/>
  <c r="A23" i="16"/>
  <c r="A24" i="16"/>
  <c r="A25" i="16"/>
  <c r="A26" i="16"/>
  <c r="A27" i="16"/>
  <c r="A28" i="16"/>
  <c r="A29" i="16"/>
  <c r="A30" i="16"/>
  <c r="A31" i="16"/>
  <c r="A32" i="16"/>
  <c r="A33" i="16"/>
  <c r="A34" i="16"/>
  <c r="A35" i="16"/>
  <c r="A36" i="16"/>
  <c r="A37" i="16"/>
  <c r="A38" i="16"/>
  <c r="A39" i="16"/>
  <c r="A40" i="16"/>
  <c r="A41" i="16"/>
  <c r="A42" i="16"/>
  <c r="A43" i="16"/>
  <c r="A44" i="16"/>
  <c r="A45" i="16"/>
  <c r="A46" i="16"/>
  <c r="A47" i="16"/>
  <c r="A48" i="16"/>
  <c r="A49" i="16"/>
  <c r="A50" i="16"/>
  <c r="A51" i="16"/>
  <c r="A52" i="16"/>
  <c r="A53" i="16"/>
  <c r="A54" i="16"/>
  <c r="A55" i="16"/>
  <c r="A56" i="16"/>
  <c r="A57" i="16"/>
  <c r="A58" i="16"/>
  <c r="A59" i="16"/>
  <c r="A60" i="16"/>
  <c r="A61" i="16"/>
  <c r="A62" i="16"/>
  <c r="A63" i="16"/>
  <c r="A64" i="16"/>
  <c r="A65" i="16"/>
  <c r="A66" i="16"/>
  <c r="A67" i="16"/>
  <c r="A68" i="16"/>
  <c r="A69" i="16"/>
  <c r="A70" i="16"/>
  <c r="A71" i="16"/>
  <c r="A72" i="16"/>
  <c r="A73" i="16"/>
  <c r="A74" i="16"/>
  <c r="A75" i="16"/>
  <c r="A76" i="16"/>
  <c r="A77" i="16"/>
  <c r="A78" i="16"/>
  <c r="H7" i="13"/>
  <c r="I7" i="13"/>
  <c r="E7" i="13"/>
  <c r="D7" i="13"/>
  <c r="H6" i="13"/>
  <c r="I6" i="13"/>
  <c r="E6" i="13"/>
  <c r="D6" i="13"/>
  <c r="H5" i="13"/>
  <c r="I5" i="13"/>
  <c r="E5" i="13"/>
  <c r="J5" i="13"/>
  <c r="D5" i="13"/>
  <c r="H4" i="13"/>
  <c r="I4" i="13"/>
  <c r="J4" i="13"/>
  <c r="E4" i="13"/>
  <c r="D4" i="13"/>
  <c r="H3" i="13"/>
  <c r="I3" i="13"/>
  <c r="E3" i="13"/>
  <c r="D3" i="13"/>
  <c r="H13" i="13"/>
  <c r="I13" i="13"/>
  <c r="E13" i="13"/>
  <c r="D13" i="13"/>
  <c r="H12" i="13"/>
  <c r="I12" i="13"/>
  <c r="E12" i="13"/>
  <c r="D12" i="13"/>
  <c r="H11" i="13"/>
  <c r="I11" i="13"/>
  <c r="E11" i="13"/>
  <c r="J11" i="13"/>
  <c r="D11" i="13"/>
  <c r="H10" i="13"/>
  <c r="I10" i="13"/>
  <c r="E10" i="13"/>
  <c r="D10" i="13"/>
  <c r="H9" i="13"/>
  <c r="I9" i="13"/>
  <c r="E9" i="13"/>
  <c r="D9" i="13"/>
  <c r="H18" i="13"/>
  <c r="I18" i="13"/>
  <c r="E18" i="13"/>
  <c r="D18" i="13"/>
  <c r="H17" i="13"/>
  <c r="I17" i="13"/>
  <c r="E17" i="13"/>
  <c r="D17" i="13"/>
  <c r="H16" i="13"/>
  <c r="I16" i="13"/>
  <c r="E16" i="13"/>
  <c r="D16" i="13"/>
  <c r="H15" i="13"/>
  <c r="I15" i="13"/>
  <c r="E15" i="13"/>
  <c r="D15" i="13"/>
  <c r="H2" i="7"/>
  <c r="H3" i="7"/>
  <c r="H4" i="7"/>
  <c r="H5" i="7"/>
  <c r="H6" i="7"/>
  <c r="H7" i="7"/>
  <c r="H8" i="7"/>
  <c r="H9" i="7"/>
  <c r="H10" i="7"/>
  <c r="H11" i="7"/>
  <c r="H12" i="7"/>
  <c r="H13" i="7"/>
  <c r="H14" i="7"/>
  <c r="H15" i="7"/>
  <c r="H16" i="7"/>
  <c r="H17" i="7"/>
  <c r="H18" i="7"/>
  <c r="H19" i="7"/>
  <c r="H20" i="7"/>
  <c r="H21" i="7"/>
  <c r="H22" i="7"/>
  <c r="H23" i="7"/>
  <c r="H24" i="7"/>
  <c r="H25" i="7"/>
  <c r="H26" i="7"/>
  <c r="H27" i="7"/>
  <c r="H28" i="7"/>
  <c r="H29" i="7"/>
  <c r="H30" i="7"/>
  <c r="H31" i="7"/>
  <c r="H32" i="7"/>
  <c r="H33" i="7"/>
  <c r="H34" i="7"/>
  <c r="H35" i="7"/>
  <c r="H36" i="7"/>
  <c r="H37" i="7"/>
  <c r="H38" i="7"/>
  <c r="H39" i="7"/>
  <c r="H40" i="7"/>
  <c r="H41" i="7"/>
  <c r="H42" i="7"/>
  <c r="H43" i="7"/>
  <c r="H44" i="7"/>
  <c r="H45" i="7"/>
  <c r="H46" i="7"/>
  <c r="H47" i="7"/>
  <c r="H48" i="7"/>
  <c r="H49" i="7"/>
  <c r="H50" i="7"/>
  <c r="H51" i="7"/>
  <c r="H52" i="7"/>
  <c r="H53" i="7"/>
  <c r="H54" i="7"/>
  <c r="H55" i="7"/>
  <c r="H56" i="7"/>
  <c r="H57" i="7"/>
  <c r="H58" i="7"/>
  <c r="H59" i="7"/>
  <c r="H60" i="7"/>
  <c r="H61" i="7"/>
  <c r="H62" i="7"/>
  <c r="H63" i="7"/>
  <c r="H64" i="7"/>
  <c r="H65" i="7"/>
  <c r="H66" i="7"/>
  <c r="H67" i="7"/>
  <c r="H68" i="7"/>
  <c r="H69" i="7"/>
  <c r="H70" i="7"/>
  <c r="H71" i="7"/>
  <c r="H72" i="7"/>
  <c r="H73" i="7"/>
  <c r="H74" i="7"/>
  <c r="H75" i="7"/>
  <c r="H76" i="7"/>
  <c r="H77" i="7"/>
  <c r="H78" i="7"/>
  <c r="H79" i="7"/>
  <c r="H80" i="7"/>
  <c r="H81" i="7"/>
  <c r="H82" i="7"/>
  <c r="H83" i="7"/>
  <c r="H84" i="7"/>
  <c r="H85" i="7"/>
  <c r="H86" i="7"/>
  <c r="H87" i="7"/>
  <c r="H88" i="7"/>
  <c r="H89" i="7"/>
  <c r="H90" i="7"/>
  <c r="H91" i="7"/>
  <c r="H92" i="7"/>
  <c r="H93" i="7"/>
  <c r="H94" i="7"/>
  <c r="H95" i="7"/>
  <c r="H96" i="7"/>
  <c r="H97" i="7"/>
  <c r="H98" i="7"/>
  <c r="H99" i="7"/>
  <c r="H100" i="7"/>
  <c r="H101" i="7"/>
  <c r="B16" i="9"/>
  <c r="B9" i="9"/>
  <c r="L3" i="9"/>
  <c r="J3" i="9"/>
  <c r="I3" i="9"/>
  <c r="I4" i="9"/>
  <c r="I5" i="9"/>
  <c r="I6" i="9"/>
  <c r="I7" i="9"/>
  <c r="I8" i="9"/>
  <c r="I9" i="9"/>
  <c r="I10" i="9"/>
  <c r="I11" i="9"/>
  <c r="I12" i="9"/>
  <c r="I13" i="9"/>
  <c r="I14" i="9"/>
  <c r="I15" i="9"/>
  <c r="I16" i="9"/>
  <c r="I17" i="9"/>
  <c r="I18" i="9"/>
  <c r="I19" i="9"/>
  <c r="I20" i="9"/>
  <c r="I21" i="9"/>
  <c r="I22" i="9"/>
  <c r="I23" i="9"/>
  <c r="I24" i="9"/>
  <c r="I25" i="9"/>
  <c r="I26" i="9"/>
  <c r="I27" i="9"/>
  <c r="I28" i="9"/>
  <c r="I29" i="9"/>
  <c r="I30" i="9"/>
  <c r="I31" i="9"/>
  <c r="I32" i="9"/>
  <c r="I33" i="9"/>
  <c r="I34" i="9"/>
  <c r="I35" i="9"/>
  <c r="I36" i="9"/>
  <c r="I37" i="9"/>
  <c r="I38" i="9"/>
  <c r="I39" i="9"/>
  <c r="I40" i="9"/>
  <c r="I41" i="9"/>
  <c r="I42" i="9"/>
  <c r="I43" i="9"/>
  <c r="I44" i="9"/>
  <c r="I45" i="9"/>
  <c r="I46" i="9"/>
  <c r="I47" i="9"/>
  <c r="I48" i="9"/>
  <c r="I49" i="9"/>
  <c r="I50" i="9"/>
  <c r="I51" i="9"/>
  <c r="G3" i="9"/>
  <c r="G4" i="9"/>
  <c r="C2" i="7"/>
  <c r="C3" i="7"/>
  <c r="I2" i="5"/>
  <c r="J2" i="5"/>
  <c r="P2" i="5"/>
  <c r="K2" i="5"/>
  <c r="Q2" i="5"/>
  <c r="L2" i="5"/>
  <c r="M2" i="5"/>
  <c r="J3" i="13"/>
  <c r="J12" i="13"/>
  <c r="J6" i="13"/>
  <c r="J15" i="13"/>
  <c r="J17" i="13"/>
  <c r="J16" i="13"/>
  <c r="J18" i="13"/>
  <c r="J9" i="13"/>
  <c r="J10" i="13"/>
  <c r="J13" i="13"/>
  <c r="J7" i="13"/>
  <c r="D3" i="7"/>
  <c r="C4" i="7"/>
  <c r="D2" i="7"/>
  <c r="C5" i="7"/>
  <c r="D4" i="7"/>
  <c r="C6" i="7"/>
  <c r="D5" i="7"/>
  <c r="C7" i="7"/>
  <c r="D6" i="7"/>
  <c r="D7" i="7"/>
  <c r="C8" i="7"/>
  <c r="C9" i="7"/>
  <c r="D8" i="7"/>
  <c r="C10" i="7"/>
  <c r="D9" i="7"/>
  <c r="C11" i="7"/>
  <c r="D10" i="7"/>
  <c r="D11" i="7"/>
  <c r="C12" i="7"/>
  <c r="C13" i="7"/>
  <c r="D12" i="7"/>
  <c r="C14" i="7"/>
  <c r="D13" i="7"/>
  <c r="C15" i="7"/>
  <c r="D14" i="7"/>
  <c r="D15" i="7"/>
  <c r="C16" i="7"/>
  <c r="C17" i="7"/>
  <c r="D16" i="7"/>
  <c r="C18" i="7"/>
  <c r="D17" i="7"/>
  <c r="C19" i="7"/>
  <c r="D18" i="7"/>
  <c r="D19" i="7"/>
  <c r="C20" i="7"/>
  <c r="C21" i="7"/>
  <c r="D20" i="7"/>
  <c r="C22" i="7"/>
  <c r="D21" i="7"/>
  <c r="C23" i="7"/>
  <c r="D22" i="7"/>
  <c r="D23" i="7"/>
  <c r="C24" i="7"/>
  <c r="C25" i="7"/>
  <c r="D24" i="7"/>
  <c r="C26" i="7"/>
  <c r="D25" i="7"/>
  <c r="C27" i="7"/>
  <c r="D26" i="7"/>
  <c r="D27" i="7"/>
  <c r="C28" i="7"/>
  <c r="C29" i="7"/>
  <c r="D28" i="7"/>
  <c r="C30" i="7"/>
  <c r="D29" i="7"/>
  <c r="C31" i="7"/>
  <c r="D30" i="7"/>
  <c r="D31" i="7"/>
  <c r="C32" i="7"/>
  <c r="C33" i="7"/>
  <c r="D32" i="7"/>
  <c r="C34" i="7"/>
  <c r="D33" i="7"/>
  <c r="C35" i="7"/>
  <c r="D34" i="7"/>
  <c r="D35" i="7"/>
  <c r="C36" i="7"/>
  <c r="C37" i="7"/>
  <c r="D36" i="7"/>
  <c r="C38" i="7"/>
  <c r="D37" i="7"/>
  <c r="C39" i="7"/>
  <c r="D38" i="7"/>
  <c r="D39" i="7"/>
  <c r="C40" i="7"/>
  <c r="C41" i="7"/>
  <c r="D40" i="7"/>
  <c r="C42" i="7"/>
  <c r="D41" i="7"/>
  <c r="C43" i="7"/>
  <c r="D42" i="7"/>
  <c r="D43" i="7"/>
  <c r="C44" i="7"/>
  <c r="C45" i="7"/>
  <c r="D44" i="7"/>
  <c r="C46" i="7"/>
  <c r="D45" i="7"/>
  <c r="C47" i="7"/>
  <c r="D46" i="7"/>
  <c r="D47" i="7"/>
  <c r="C48" i="7"/>
  <c r="C49" i="7"/>
  <c r="D48" i="7"/>
  <c r="C50" i="7"/>
  <c r="D49" i="7"/>
  <c r="C51" i="7"/>
  <c r="D50" i="7"/>
  <c r="D51" i="7"/>
  <c r="C52" i="7"/>
  <c r="C53" i="7"/>
  <c r="D52" i="7"/>
  <c r="C54" i="7"/>
  <c r="D53" i="7"/>
  <c r="C55" i="7"/>
  <c r="D54" i="7"/>
  <c r="D55" i="7"/>
  <c r="C56" i="7"/>
  <c r="C57" i="7"/>
  <c r="D56" i="7"/>
  <c r="C58" i="7"/>
  <c r="D57" i="7"/>
  <c r="C59" i="7"/>
  <c r="D58" i="7"/>
  <c r="D59" i="7"/>
  <c r="C60" i="7"/>
  <c r="C61" i="7"/>
  <c r="D60" i="7"/>
  <c r="C62" i="7"/>
  <c r="D61" i="7"/>
  <c r="C63" i="7"/>
  <c r="D62" i="7"/>
  <c r="D63" i="7"/>
  <c r="C64" i="7"/>
  <c r="C65" i="7"/>
  <c r="D64" i="7"/>
  <c r="C66" i="7"/>
  <c r="D65" i="7"/>
  <c r="C67" i="7"/>
  <c r="D66" i="7"/>
  <c r="D67" i="7"/>
  <c r="C68" i="7"/>
  <c r="C69" i="7"/>
  <c r="D68" i="7"/>
  <c r="C70" i="7"/>
  <c r="D69" i="7"/>
  <c r="C71" i="7"/>
  <c r="D70" i="7"/>
  <c r="D71" i="7"/>
  <c r="C72" i="7"/>
  <c r="C73" i="7"/>
  <c r="D72" i="7"/>
  <c r="C74" i="7"/>
  <c r="D73" i="7"/>
  <c r="C75" i="7"/>
  <c r="D74" i="7"/>
  <c r="D75" i="7"/>
  <c r="C76" i="7"/>
  <c r="C77" i="7"/>
  <c r="D76" i="7"/>
  <c r="C78" i="7"/>
  <c r="D77" i="7"/>
  <c r="C79" i="7"/>
  <c r="D78" i="7"/>
  <c r="D79" i="7"/>
  <c r="C80" i="7"/>
  <c r="C81" i="7"/>
  <c r="D80" i="7"/>
  <c r="C82" i="7"/>
  <c r="D81" i="7"/>
  <c r="C83" i="7"/>
  <c r="D82" i="7"/>
  <c r="D83" i="7"/>
  <c r="C84" i="7"/>
  <c r="C85" i="7"/>
  <c r="D84" i="7"/>
  <c r="C86" i="7"/>
  <c r="D85" i="7"/>
  <c r="C87" i="7"/>
  <c r="D86" i="7"/>
  <c r="D87" i="7"/>
  <c r="C88" i="7"/>
  <c r="C89" i="7"/>
  <c r="D88" i="7"/>
  <c r="C90" i="7"/>
  <c r="D89" i="7"/>
  <c r="C91" i="7"/>
  <c r="D90" i="7"/>
  <c r="D91" i="7"/>
  <c r="C92" i="7"/>
  <c r="C93" i="7"/>
  <c r="D92" i="7"/>
  <c r="C94" i="7"/>
  <c r="D93" i="7"/>
  <c r="C95" i="7"/>
  <c r="D94" i="7"/>
  <c r="D95" i="7"/>
  <c r="C96" i="7"/>
  <c r="C97" i="7"/>
  <c r="D96" i="7"/>
  <c r="C98" i="7"/>
  <c r="D97" i="7"/>
  <c r="C99" i="7"/>
  <c r="D98" i="7"/>
  <c r="D99" i="7"/>
  <c r="C100" i="7"/>
  <c r="C101" i="7"/>
  <c r="D101" i="7"/>
  <c r="D100" i="7"/>
  <c r="B6" i="16"/>
  <c r="B7" i="16"/>
  <c r="J35" i="5"/>
  <c r="M35" i="5"/>
  <c r="E5" i="16"/>
  <c r="O27" i="5"/>
  <c r="O35" i="5"/>
  <c r="O3" i="5"/>
  <c r="O34" i="5"/>
  <c r="O4" i="5"/>
  <c r="O30" i="5"/>
  <c r="Q20" i="5"/>
  <c r="Q12" i="5"/>
  <c r="O31" i="5"/>
  <c r="O29" i="5"/>
  <c r="O20" i="5"/>
  <c r="O11" i="5"/>
  <c r="K35" i="5"/>
  <c r="O12" i="5"/>
  <c r="O21" i="5"/>
  <c r="O13" i="5"/>
  <c r="Q30" i="5"/>
  <c r="O14" i="5"/>
  <c r="Q29" i="5"/>
  <c r="O2" i="5"/>
  <c r="E6" i="16"/>
  <c r="C6" i="16"/>
  <c r="C7" i="16"/>
  <c r="E7" i="16"/>
  <c r="B8" i="16"/>
  <c r="C8" i="16"/>
  <c r="B9" i="16"/>
  <c r="E8" i="16"/>
  <c r="B10" i="16"/>
  <c r="E9" i="16"/>
  <c r="C9" i="16"/>
  <c r="C10" i="16"/>
  <c r="E10" i="16"/>
  <c r="B11" i="16"/>
  <c r="B12" i="16"/>
  <c r="E11" i="16"/>
  <c r="C11" i="16"/>
  <c r="C12" i="16"/>
  <c r="E12" i="16"/>
  <c r="B13" i="16"/>
  <c r="B14" i="16"/>
  <c r="E13" i="16"/>
  <c r="C13" i="16"/>
  <c r="C14" i="16"/>
  <c r="E14" i="16"/>
  <c r="B15" i="16"/>
  <c r="B16" i="16"/>
  <c r="E15" i="16"/>
  <c r="C15" i="16"/>
  <c r="C16" i="16"/>
  <c r="E16" i="16"/>
  <c r="B17" i="16"/>
  <c r="B18" i="16"/>
  <c r="E17" i="16"/>
  <c r="C17" i="16"/>
  <c r="C18" i="16"/>
  <c r="B19" i="16"/>
  <c r="E18" i="16"/>
  <c r="B20" i="16"/>
  <c r="E19" i="16"/>
  <c r="C19" i="16"/>
  <c r="C20" i="16"/>
  <c r="B21" i="16"/>
  <c r="E20" i="16"/>
  <c r="B22" i="16"/>
  <c r="E21" i="16"/>
  <c r="C21" i="16"/>
  <c r="C22" i="16"/>
  <c r="E22" i="16"/>
  <c r="B23" i="16"/>
  <c r="E23" i="16"/>
  <c r="B24" i="16"/>
  <c r="C23" i="16"/>
  <c r="C24" i="16"/>
  <c r="E24" i="16"/>
  <c r="B25" i="16"/>
  <c r="B26" i="16"/>
  <c r="E25" i="16"/>
  <c r="C25" i="16"/>
  <c r="C26" i="16"/>
  <c r="B27" i="16"/>
  <c r="E26" i="16"/>
  <c r="B28" i="16"/>
  <c r="E27" i="16"/>
  <c r="C27" i="16"/>
  <c r="C28" i="16"/>
  <c r="B29" i="16"/>
  <c r="E28" i="16"/>
  <c r="E29" i="16"/>
  <c r="B30" i="16"/>
  <c r="C29" i="16"/>
  <c r="E30" i="16"/>
  <c r="B31" i="16"/>
  <c r="C30" i="16"/>
  <c r="C31" i="16"/>
  <c r="E31" i="16"/>
  <c r="B32" i="16"/>
  <c r="B33" i="16"/>
  <c r="E32" i="16"/>
  <c r="C32" i="16"/>
  <c r="C33" i="16"/>
  <c r="B34" i="16"/>
  <c r="E33" i="16"/>
  <c r="B35" i="16"/>
  <c r="E34" i="16"/>
  <c r="C34" i="16"/>
  <c r="C35" i="16"/>
  <c r="B36" i="16"/>
  <c r="E35" i="16"/>
  <c r="E36" i="16"/>
  <c r="B37" i="16"/>
  <c r="C36" i="16"/>
  <c r="C37" i="16"/>
  <c r="E37" i="16"/>
  <c r="B38" i="16"/>
  <c r="E38" i="16"/>
  <c r="B39" i="16"/>
  <c r="C38" i="16"/>
  <c r="C39" i="16"/>
  <c r="E39" i="16"/>
  <c r="B40" i="16"/>
  <c r="B41" i="16"/>
  <c r="E40" i="16"/>
  <c r="C40" i="16"/>
  <c r="C41" i="16"/>
  <c r="B42" i="16"/>
  <c r="E41" i="16"/>
  <c r="B43" i="16"/>
  <c r="E42" i="16"/>
  <c r="C42" i="16"/>
  <c r="C43" i="16"/>
  <c r="B44" i="16"/>
  <c r="E43" i="16"/>
  <c r="E44" i="16"/>
  <c r="B45" i="16"/>
  <c r="C44" i="16"/>
  <c r="C45" i="16"/>
  <c r="E45" i="16"/>
  <c r="B46" i="16"/>
  <c r="B47" i="16"/>
  <c r="E46" i="16"/>
  <c r="C46" i="16"/>
  <c r="C47" i="16"/>
  <c r="B48" i="16"/>
  <c r="E47" i="16"/>
  <c r="B49" i="16"/>
  <c r="E48" i="16"/>
  <c r="C48" i="16"/>
  <c r="C49" i="16"/>
  <c r="B50" i="16"/>
  <c r="E49" i="16"/>
  <c r="B51" i="16"/>
  <c r="E50" i="16"/>
  <c r="C50" i="16"/>
  <c r="C51" i="16"/>
  <c r="B52" i="16"/>
  <c r="E51" i="16"/>
  <c r="E52" i="16"/>
  <c r="B53" i="16"/>
  <c r="C52" i="16"/>
  <c r="C53" i="16"/>
  <c r="E53" i="16"/>
  <c r="B54" i="16"/>
  <c r="B55" i="16"/>
  <c r="E54" i="16"/>
  <c r="C54" i="16"/>
  <c r="C55" i="16"/>
  <c r="E55" i="16"/>
  <c r="B56" i="16"/>
  <c r="E56" i="16"/>
  <c r="B57" i="16"/>
  <c r="C56" i="16"/>
  <c r="C57" i="16"/>
  <c r="B58" i="16"/>
  <c r="E57" i="16"/>
  <c r="B59" i="16"/>
  <c r="E58" i="16"/>
  <c r="C58" i="16"/>
  <c r="C59" i="16"/>
  <c r="E59" i="16"/>
  <c r="B60" i="16"/>
  <c r="E60" i="16"/>
  <c r="B61" i="16"/>
  <c r="C60" i="16"/>
  <c r="C61" i="16"/>
  <c r="B62" i="16"/>
  <c r="E61" i="16"/>
  <c r="B63" i="16"/>
  <c r="E62" i="16"/>
  <c r="C62" i="16"/>
  <c r="C63" i="16"/>
  <c r="E63" i="16"/>
  <c r="B64" i="16"/>
  <c r="E64" i="16"/>
  <c r="B65" i="16"/>
  <c r="C64" i="16"/>
  <c r="C65" i="16"/>
  <c r="B66" i="16"/>
  <c r="E65" i="16"/>
  <c r="B67" i="16"/>
  <c r="E66" i="16"/>
  <c r="C66" i="16"/>
  <c r="C67" i="16"/>
  <c r="E67" i="16"/>
  <c r="B68" i="16"/>
  <c r="B69" i="16"/>
  <c r="E68" i="16"/>
  <c r="C68" i="16"/>
  <c r="C69" i="16"/>
  <c r="E69" i="16"/>
  <c r="B70" i="16"/>
  <c r="B71" i="16"/>
  <c r="E70" i="16"/>
  <c r="C70" i="16"/>
  <c r="C71" i="16"/>
  <c r="E71" i="16"/>
  <c r="B72" i="16"/>
  <c r="E72" i="16"/>
  <c r="B73" i="16"/>
  <c r="C72" i="16"/>
  <c r="C73" i="16"/>
  <c r="B74" i="16"/>
  <c r="E73" i="16"/>
  <c r="B75" i="16"/>
  <c r="E74" i="16"/>
  <c r="C74" i="16"/>
  <c r="C75" i="16"/>
  <c r="E75" i="16"/>
  <c r="B76" i="16"/>
  <c r="E76" i="16"/>
  <c r="B77" i="16"/>
  <c r="C76" i="16"/>
  <c r="C77" i="16"/>
  <c r="B78" i="16"/>
  <c r="E78" i="16"/>
  <c r="E77" i="16"/>
  <c r="C78" i="16"/>
  <c r="K8" i="9"/>
  <c r="J9" i="9"/>
  <c r="H4" i="9"/>
  <c r="G5" i="9"/>
  <c r="H3" i="9"/>
  <c r="K9" i="9"/>
  <c r="J10" i="9"/>
  <c r="H5" i="9"/>
  <c r="G6" i="9"/>
  <c r="K10" i="9"/>
  <c r="J11" i="9"/>
  <c r="G7" i="9"/>
  <c r="H6" i="9"/>
  <c r="K11" i="9"/>
  <c r="J12" i="9"/>
  <c r="G8" i="9"/>
  <c r="H7" i="9"/>
  <c r="J13" i="9"/>
  <c r="K12" i="9"/>
  <c r="H8" i="9"/>
  <c r="G9" i="9"/>
  <c r="K13" i="9"/>
  <c r="J14" i="9"/>
  <c r="G10" i="9"/>
  <c r="H9" i="9"/>
  <c r="K14" i="9"/>
  <c r="J15" i="9"/>
  <c r="G11" i="9"/>
  <c r="H10" i="9"/>
  <c r="J16" i="9"/>
  <c r="K15" i="9"/>
  <c r="H11" i="9"/>
  <c r="G12" i="9"/>
  <c r="K16" i="9"/>
  <c r="J17" i="9"/>
  <c r="H12" i="9"/>
  <c r="G13" i="9"/>
  <c r="K17" i="9"/>
  <c r="J18" i="9"/>
  <c r="H13" i="9"/>
  <c r="G14" i="9"/>
  <c r="K18" i="9"/>
  <c r="J19" i="9"/>
  <c r="H14" i="9"/>
  <c r="G15" i="9"/>
  <c r="K19" i="9"/>
  <c r="J20" i="9"/>
  <c r="H15" i="9"/>
  <c r="G16" i="9"/>
  <c r="J21" i="9"/>
  <c r="K20" i="9"/>
  <c r="H16" i="9"/>
  <c r="G17" i="9"/>
  <c r="K21" i="9"/>
  <c r="J22" i="9"/>
  <c r="G18" i="9"/>
  <c r="H17" i="9"/>
  <c r="K22" i="9"/>
  <c r="J23" i="9"/>
  <c r="H18" i="9"/>
  <c r="G19" i="9"/>
  <c r="J24" i="9"/>
  <c r="K23" i="9"/>
  <c r="G20" i="9"/>
  <c r="H19" i="9"/>
  <c r="K24" i="9"/>
  <c r="J25" i="9"/>
  <c r="G21" i="9"/>
  <c r="H20" i="9"/>
  <c r="K25" i="9"/>
  <c r="J26" i="9"/>
  <c r="H21" i="9"/>
  <c r="G22" i="9"/>
  <c r="K26" i="9"/>
  <c r="J27" i="9"/>
  <c r="G23" i="9"/>
  <c r="H22" i="9"/>
  <c r="K27" i="9"/>
  <c r="J28" i="9"/>
  <c r="H23" i="9"/>
  <c r="G24" i="9"/>
  <c r="J29" i="9"/>
  <c r="K28" i="9"/>
  <c r="G25" i="9"/>
  <c r="H24" i="9"/>
  <c r="K29" i="9"/>
  <c r="J30" i="9"/>
  <c r="G26" i="9"/>
  <c r="H25" i="9"/>
  <c r="K30" i="9"/>
  <c r="J31" i="9"/>
  <c r="G27" i="9"/>
  <c r="H26" i="9"/>
  <c r="J32" i="9"/>
  <c r="K31" i="9"/>
  <c r="H27" i="9"/>
  <c r="G28" i="9"/>
  <c r="K32" i="9"/>
  <c r="J33" i="9"/>
  <c r="G29" i="9"/>
  <c r="H28" i="9"/>
  <c r="K33" i="9"/>
  <c r="J34" i="9"/>
  <c r="H29" i="9"/>
  <c r="G30" i="9"/>
  <c r="K34" i="9"/>
  <c r="J35" i="9"/>
  <c r="H30" i="9"/>
  <c r="G31" i="9"/>
  <c r="K35" i="9"/>
  <c r="J36" i="9"/>
  <c r="H31" i="9"/>
  <c r="G32" i="9"/>
  <c r="J37" i="9"/>
  <c r="K36" i="9"/>
  <c r="H32" i="9"/>
  <c r="G33" i="9"/>
  <c r="K37" i="9"/>
  <c r="J38" i="9"/>
  <c r="G34" i="9"/>
  <c r="H33" i="9"/>
  <c r="K38" i="9"/>
  <c r="J39" i="9"/>
  <c r="C20" i="9"/>
  <c r="G35" i="9"/>
  <c r="H34" i="9"/>
  <c r="J40" i="9"/>
  <c r="K39" i="9"/>
  <c r="H35" i="9"/>
  <c r="G36" i="9"/>
  <c r="K40" i="9"/>
  <c r="J41" i="9"/>
  <c r="G37" i="9"/>
  <c r="H36" i="9"/>
  <c r="K41" i="9"/>
  <c r="J42" i="9"/>
  <c r="H37" i="9"/>
  <c r="G38" i="9"/>
  <c r="K42" i="9"/>
  <c r="J43" i="9"/>
  <c r="H38" i="9"/>
  <c r="G39" i="9"/>
  <c r="K43" i="9"/>
  <c r="J44" i="9"/>
  <c r="G40" i="9"/>
  <c r="H39" i="9"/>
  <c r="J45" i="9"/>
  <c r="K44" i="9"/>
  <c r="H40" i="9"/>
  <c r="G41" i="9"/>
  <c r="K45" i="9"/>
  <c r="J46" i="9"/>
  <c r="G42" i="9"/>
  <c r="H41" i="9"/>
  <c r="K46" i="9"/>
  <c r="J47" i="9"/>
  <c r="H42" i="9"/>
  <c r="G43" i="9"/>
  <c r="J48" i="9"/>
  <c r="K47" i="9"/>
  <c r="G44" i="9"/>
  <c r="H43" i="9"/>
  <c r="K48" i="9"/>
  <c r="J49" i="9"/>
  <c r="G45" i="9"/>
  <c r="H44" i="9"/>
  <c r="K49" i="9"/>
  <c r="J50" i="9"/>
  <c r="G46" i="9"/>
  <c r="H45" i="9"/>
  <c r="K50" i="9"/>
  <c r="J51" i="9"/>
  <c r="K51" i="9"/>
  <c r="G47" i="9"/>
  <c r="H46" i="9"/>
  <c r="H47" i="9"/>
  <c r="G48" i="9"/>
  <c r="G49" i="9"/>
  <c r="H48" i="9"/>
  <c r="G50" i="9"/>
  <c r="H49" i="9"/>
  <c r="G51" i="9"/>
  <c r="H51" i="9"/>
  <c r="H50" i="9"/>
  <c r="F7" i="21"/>
  <c r="G7" i="21"/>
  <c r="F8" i="21"/>
  <c r="G8" i="21"/>
  <c r="F9" i="21"/>
  <c r="G9" i="21"/>
  <c r="F10" i="21"/>
  <c r="G10" i="21"/>
  <c r="F11" i="21"/>
  <c r="G11" i="21"/>
  <c r="F12" i="21"/>
  <c r="G12" i="21"/>
  <c r="F13" i="21"/>
  <c r="G13" i="21"/>
  <c r="F14" i="21"/>
  <c r="G14" i="21"/>
  <c r="F15" i="21"/>
  <c r="G15" i="21"/>
  <c r="F16" i="21"/>
  <c r="G16" i="21"/>
  <c r="F17" i="21"/>
  <c r="G17" i="21"/>
  <c r="F18" i="21"/>
  <c r="G18" i="21"/>
  <c r="F19" i="21"/>
  <c r="G19" i="21"/>
  <c r="F20" i="21"/>
  <c r="G20" i="21"/>
  <c r="F21" i="21"/>
  <c r="G21" i="21"/>
  <c r="F22" i="21"/>
  <c r="G22" i="21"/>
  <c r="F23" i="21"/>
  <c r="G23" i="21"/>
  <c r="F24" i="21"/>
  <c r="G24" i="21"/>
  <c r="F25" i="21"/>
  <c r="G25" i="21"/>
  <c r="F26" i="21"/>
  <c r="G26" i="21"/>
  <c r="F27" i="21"/>
  <c r="G27" i="21"/>
  <c r="F28" i="21"/>
  <c r="G28" i="21"/>
  <c r="F29" i="21"/>
  <c r="G29" i="21"/>
  <c r="F30" i="21"/>
  <c r="G30" i="21"/>
  <c r="F31" i="21"/>
  <c r="G31" i="21"/>
  <c r="F32" i="21"/>
  <c r="G32" i="21"/>
  <c r="F33" i="21"/>
  <c r="G33" i="21"/>
  <c r="F34" i="21"/>
  <c r="G34" i="21"/>
  <c r="F35" i="21"/>
  <c r="G35" i="21"/>
  <c r="F36" i="21"/>
  <c r="G36" i="21"/>
  <c r="F37" i="21"/>
  <c r="G37" i="21"/>
  <c r="F38" i="21"/>
  <c r="G38" i="21"/>
  <c r="F39" i="21"/>
  <c r="G39" i="21"/>
  <c r="F40" i="21"/>
  <c r="G40" i="21"/>
  <c r="F41" i="21"/>
  <c r="G41" i="21"/>
  <c r="F42" i="21"/>
  <c r="G42" i="21"/>
  <c r="F43" i="21"/>
  <c r="G43" i="21"/>
  <c r="F44" i="21"/>
  <c r="G44" i="21"/>
  <c r="F45" i="21"/>
  <c r="G45" i="21"/>
  <c r="J7" i="21"/>
  <c r="K7" i="21"/>
  <c r="J8" i="21"/>
  <c r="K8" i="21"/>
  <c r="J9" i="21"/>
  <c r="K9" i="21"/>
  <c r="J10" i="21"/>
  <c r="K10" i="21"/>
  <c r="J11" i="21"/>
  <c r="K11" i="21"/>
  <c r="J12" i="21"/>
  <c r="K12" i="21"/>
  <c r="J13" i="21"/>
  <c r="K13" i="21"/>
  <c r="J14" i="21"/>
  <c r="K14" i="21"/>
  <c r="J15" i="21"/>
  <c r="K15" i="21"/>
  <c r="J16" i="21"/>
  <c r="K16" i="21"/>
  <c r="J17" i="21"/>
  <c r="K17" i="21"/>
  <c r="J18" i="21"/>
  <c r="K18" i="21"/>
  <c r="J19" i="21"/>
  <c r="K19" i="21"/>
  <c r="J20" i="21"/>
  <c r="K20" i="21"/>
  <c r="J21" i="21"/>
  <c r="K21" i="21"/>
  <c r="J22" i="21"/>
  <c r="K22" i="21"/>
  <c r="J23" i="21"/>
  <c r="K23" i="21"/>
  <c r="J24" i="21"/>
  <c r="K24" i="21"/>
  <c r="J25" i="21"/>
  <c r="K25" i="21"/>
  <c r="J26" i="21"/>
  <c r="K26" i="21"/>
  <c r="J27" i="21"/>
  <c r="K27" i="21"/>
  <c r="J28" i="21"/>
  <c r="K28" i="21"/>
  <c r="J29" i="21"/>
  <c r="K29" i="21"/>
  <c r="J30" i="21"/>
  <c r="K30" i="21"/>
  <c r="J31" i="21"/>
  <c r="K31" i="21"/>
  <c r="J32" i="21"/>
  <c r="K32" i="21"/>
  <c r="J33" i="21"/>
  <c r="K33" i="21"/>
  <c r="J34" i="21"/>
  <c r="K34" i="21"/>
  <c r="J35" i="21"/>
  <c r="K35" i="21"/>
  <c r="J36" i="21"/>
  <c r="K36" i="21"/>
  <c r="J37" i="21"/>
  <c r="K37" i="21"/>
  <c r="J38" i="21"/>
  <c r="K38" i="21"/>
  <c r="J39" i="21"/>
  <c r="K39" i="21"/>
  <c r="J40" i="21"/>
  <c r="K40" i="21"/>
  <c r="J41" i="21"/>
  <c r="K41" i="21"/>
  <c r="J42" i="21"/>
  <c r="K42" i="21"/>
  <c r="J43" i="21"/>
  <c r="K43" i="21"/>
  <c r="J44" i="21"/>
  <c r="K44" i="21"/>
  <c r="J45" i="21"/>
  <c r="K45" i="21"/>
  <c r="H31" i="22"/>
  <c r="F34" i="22"/>
  <c r="G34" i="22"/>
  <c r="F35" i="22"/>
  <c r="G35" i="22"/>
  <c r="F36" i="22"/>
  <c r="G36" i="22"/>
  <c r="F37" i="22"/>
  <c r="G37" i="22"/>
  <c r="F32" i="22"/>
  <c r="G32" i="22"/>
  <c r="F33" i="22"/>
  <c r="G33" i="22"/>
  <c r="H33" i="22"/>
  <c r="H32" i="22"/>
  <c r="H37" i="22"/>
  <c r="H36" i="22"/>
  <c r="H34" i="22"/>
  <c r="H35" i="22"/>
  <c r="Q37" i="5"/>
</calcChain>
</file>

<file path=xl/sharedStrings.xml><?xml version="1.0" encoding="utf-8"?>
<sst xmlns="http://schemas.openxmlformats.org/spreadsheetml/2006/main" count="2965" uniqueCount="1431">
  <si>
    <t>Complex</t>
  </si>
  <si>
    <t>Basic</t>
  </si>
  <si>
    <t>Military</t>
  </si>
  <si>
    <t>Structural</t>
  </si>
  <si>
    <t>Transport</t>
  </si>
  <si>
    <t>Industrial</t>
  </si>
  <si>
    <t>Command</t>
  </si>
  <si>
    <t>Factory</t>
  </si>
  <si>
    <t>Mine</t>
  </si>
  <si>
    <t>Resource</t>
  </si>
  <si>
    <t>Research</t>
  </si>
  <si>
    <t>Bunker</t>
  </si>
  <si>
    <t>Dome</t>
  </si>
  <si>
    <t>Orbital Dock</t>
  </si>
  <si>
    <t>Merc. Recruit</t>
  </si>
  <si>
    <t>Emp. Recruit</t>
  </si>
  <si>
    <t>Hospital</t>
  </si>
  <si>
    <t>Security</t>
  </si>
  <si>
    <t>Shipyard</t>
  </si>
  <si>
    <t>Maintenance</t>
  </si>
  <si>
    <t>Shuttle Port</t>
  </si>
  <si>
    <t>Hiport</t>
  </si>
  <si>
    <t>Platform Contr.</t>
  </si>
  <si>
    <t>Training</t>
  </si>
  <si>
    <t>Merchandising</t>
  </si>
  <si>
    <t>Recreation</t>
  </si>
  <si>
    <t>SUMS</t>
  </si>
  <si>
    <t>Metals</t>
  </si>
  <si>
    <t>Hydrocarbs</t>
  </si>
  <si>
    <t>Basic Ele.</t>
  </si>
  <si>
    <t>Num.</t>
  </si>
  <si>
    <t>Terraforming</t>
  </si>
  <si>
    <t>Teleporter</t>
  </si>
  <si>
    <t>Exchange</t>
  </si>
  <si>
    <t>Total Production:</t>
  </si>
  <si>
    <t>*Requires 20 Teleporters (933)</t>
  </si>
  <si>
    <t>Starbase Shield</t>
  </si>
  <si>
    <t>Complexes</t>
  </si>
  <si>
    <t>Factories</t>
  </si>
  <si>
    <t>Mass each</t>
  </si>
  <si>
    <t>Total Mass</t>
  </si>
  <si>
    <t>With Strion</t>
  </si>
  <si>
    <t>LOCAL</t>
  </si>
  <si>
    <t>GLOBAL</t>
  </si>
  <si>
    <t>Maximum</t>
  </si>
  <si>
    <t>Drop/</t>
  </si>
  <si>
    <t>per complex</t>
  </si>
  <si>
    <t>per drop</t>
  </si>
  <si>
    <t>complexes</t>
  </si>
  <si>
    <t>Local</t>
  </si>
  <si>
    <t>Global</t>
  </si>
  <si>
    <t>Number of starbases on planet:</t>
  </si>
  <si>
    <t xml:space="preserve">Local factors alone give a net profit up to </t>
  </si>
  <si>
    <t xml:space="preserve">Global factors are profitable up to </t>
  </si>
  <si>
    <t>To maximise income, and share it equally,</t>
  </si>
  <si>
    <t>each starbase should run no more than</t>
  </si>
  <si>
    <t>LOCAL=</t>
  </si>
  <si>
    <t>GLOBAL=</t>
  </si>
  <si>
    <t>TOTAL=</t>
  </si>
  <si>
    <t>Mass Production</t>
  </si>
  <si>
    <t>Number</t>
  </si>
  <si>
    <t>Name</t>
  </si>
  <si>
    <t>Pre-requisite 1</t>
  </si>
  <si>
    <t>Pre-requisite 2</t>
  </si>
  <si>
    <t>Pre-requisite 3</t>
  </si>
  <si>
    <t>Pre-requisite 4</t>
  </si>
  <si>
    <t>Small Ship Size (8001)</t>
  </si>
  <si>
    <t>Medium Ship Size (8002)</t>
  </si>
  <si>
    <t>Large Ship Size (8003)</t>
  </si>
  <si>
    <t>Huge Ship Size (8004)</t>
  </si>
  <si>
    <t>Titanic Ship Size (8005)</t>
  </si>
  <si>
    <t>Galactic Ship Size (8006)</t>
  </si>
  <si>
    <t>X-Light Structural Design (8007)</t>
  </si>
  <si>
    <t>Light Structural Design (8008)</t>
  </si>
  <si>
    <t>Standard Structural Design (8009)</t>
  </si>
  <si>
    <t>Heavy Structural Design (8010)</t>
  </si>
  <si>
    <t>Spatial Manipulation (8011)</t>
  </si>
  <si>
    <t>Inertial Manipulation (8012)</t>
  </si>
  <si>
    <t>Dimensional Matter Transfer (8013)</t>
  </si>
  <si>
    <t>Gravitational Manipulation (8015)</t>
  </si>
  <si>
    <t>Singularity Control (8016)</t>
  </si>
  <si>
    <t>Dengeneration Theory (8023)</t>
  </si>
  <si>
    <t>Grand unified Theory (8026)</t>
  </si>
  <si>
    <t>Quantum Tech (8027)</t>
  </si>
  <si>
    <t>Material Utilisation Crystaline (8017)</t>
  </si>
  <si>
    <t>Lattice Integration (8018)</t>
  </si>
  <si>
    <t>Material Utilisation Metallic (8019)</t>
  </si>
  <si>
    <t>Meta-Metallurgy (8020)</t>
  </si>
  <si>
    <t>Augmentation (8021)</t>
  </si>
  <si>
    <t>Anti-Matter Manipulation (8022)</t>
  </si>
  <si>
    <t>Energetics (8024)</t>
  </si>
  <si>
    <t>Absorption Theory (8025)</t>
  </si>
  <si>
    <t>Grand Unified Theory (8026)</t>
  </si>
  <si>
    <t>Nano-Tech (8028)</t>
  </si>
  <si>
    <t>?</t>
  </si>
  <si>
    <t>Material Utilisation Organic (8029)</t>
  </si>
  <si>
    <t>Bio-Tech (8030)</t>
  </si>
  <si>
    <t>Biogenics (8031)</t>
  </si>
  <si>
    <t>Cybernetics (8032)</t>
  </si>
  <si>
    <t>Xeno Psychology (8033)</t>
  </si>
  <si>
    <t>Racial Design - Advanced Human (8034)</t>
  </si>
  <si>
    <t>Racial Design - State of the Art Human (8035)</t>
  </si>
  <si>
    <t>Racial Design - Cutting Edge Human (8036)</t>
  </si>
  <si>
    <t>Racial Design - Advanced Dewiek (8037)</t>
  </si>
  <si>
    <t>Racial Design - State of the Art Dewiek (8038)</t>
  </si>
  <si>
    <t>Racial Design - Cutting Edge Dewiek (8039)</t>
  </si>
  <si>
    <t>Racial Design - Advanced Naplian (8040)</t>
  </si>
  <si>
    <t>Racial Design - State of the Art Naplian (8041)</t>
  </si>
  <si>
    <t>Racial Design - Cutting Edge Naplian (8042)</t>
  </si>
  <si>
    <t>Racial Design - Advanced Flagritz (8043)</t>
  </si>
  <si>
    <t>Racial Design - State of the Art Flagritz (8044)</t>
  </si>
  <si>
    <t>Racial Design - Cutting Edge Flagritz (8045)</t>
  </si>
  <si>
    <t>Racial Design - Advanced Krell (8046)</t>
  </si>
  <si>
    <t>Racial Design - State of the Art Krell (8047)</t>
  </si>
  <si>
    <t>Racial Design - Cutting Edge Krell (8048)</t>
  </si>
  <si>
    <t>Racial Design - Advanced Felini (8049)</t>
  </si>
  <si>
    <t>Racial Design - State of the Art Felini (8050)</t>
  </si>
  <si>
    <t>Racial Design - Cutting Edge Felini (8051)</t>
  </si>
  <si>
    <t>Racial Design - Advanced Kastorian (8052)</t>
  </si>
  <si>
    <t>Racial Design - State of the Art Kastorian (8053)</t>
  </si>
  <si>
    <t>Racial Design - Cutting Edge Kastorian (8054)</t>
  </si>
  <si>
    <t>Racial Design - Advanced Hive (8055)</t>
  </si>
  <si>
    <t>Racial Design - State of the Art Hive (8056)</t>
  </si>
  <si>
    <t>Racial Design - Cutting Edge Hive (8057)</t>
  </si>
  <si>
    <t>Racial Design - Advanced Wimble (8058)</t>
  </si>
  <si>
    <t>Racial Design - State of the Art Wimble (8059)</t>
  </si>
  <si>
    <t>Racial Design - Cutting Edge Wimble (8060)</t>
  </si>
  <si>
    <t>Racial Design - Advanced Falconian (8061)</t>
  </si>
  <si>
    <t>Racial Design - State of the Art Falconian (8062)</t>
  </si>
  <si>
    <t>Racial Design - Cutting Edge Falconian (8063)</t>
  </si>
  <si>
    <t>Socio-Political Manipulation - Human (8064)</t>
  </si>
  <si>
    <t>Socio-Political Manipulation - Dewiek (8065)</t>
  </si>
  <si>
    <t>Photon Beam Weaponry</t>
  </si>
  <si>
    <t>Photon Beam Weaponry Mk2</t>
  </si>
  <si>
    <t>Photon Beam Weaponry (8500)</t>
  </si>
  <si>
    <t>Photon Beam Weaponry Mk3</t>
  </si>
  <si>
    <t>Photon Beam Weaponry Mk4</t>
  </si>
  <si>
    <t>Nova Beam Weaponry</t>
  </si>
  <si>
    <t>Nova Beam Weaponry Mk2</t>
  </si>
  <si>
    <t>Nova Beam Weaponry mkIII</t>
  </si>
  <si>
    <t>Nova Beam Weaponry mkIV</t>
  </si>
  <si>
    <t>Specialist Mineral Extraction</t>
  </si>
  <si>
    <t>Specialist Bio-Resource Exploitation</t>
  </si>
  <si>
    <t>Training - Human</t>
  </si>
  <si>
    <t>Training - Dewiek</t>
  </si>
  <si>
    <t>Training - Naplian</t>
  </si>
  <si>
    <t>Training - Flagritz</t>
  </si>
  <si>
    <t>Training - Krell</t>
  </si>
  <si>
    <t>Training - Felini</t>
  </si>
  <si>
    <t>Training - Kastorian</t>
  </si>
  <si>
    <t>Training - Hive</t>
  </si>
  <si>
    <t>Training - Wimble</t>
  </si>
  <si>
    <t>Training - Falconian</t>
  </si>
  <si>
    <t>Stargate Construction</t>
  </si>
  <si>
    <t>Stargate Keys</t>
  </si>
  <si>
    <t>Tanks</t>
  </si>
  <si>
    <t>Armour (8560)</t>
  </si>
  <si>
    <t>Combat Applications (8574)</t>
  </si>
  <si>
    <t>Tanks - Advanced</t>
  </si>
  <si>
    <t>Tanks (8522)</t>
  </si>
  <si>
    <t>Armour mkII (8561)</t>
  </si>
  <si>
    <t>Graviton Analysis</t>
  </si>
  <si>
    <t>Terraforming Axis Nadir</t>
  </si>
  <si>
    <t>Submerged Starbase Foundation</t>
  </si>
  <si>
    <t>EMF Dampening</t>
  </si>
  <si>
    <t>EMF Dampening mkII</t>
  </si>
  <si>
    <t>EMF Damping mkIII</t>
  </si>
  <si>
    <t>Stealth</t>
  </si>
  <si>
    <t>Stealth mkIII</t>
  </si>
  <si>
    <t>Stealth mkIV</t>
  </si>
  <si>
    <t>A.I. Applications</t>
  </si>
  <si>
    <t>A.I. Applications - Advanced</t>
  </si>
  <si>
    <t>Shielding Mk2</t>
  </si>
  <si>
    <t>Shielding Mk3</t>
  </si>
  <si>
    <t>Shielding Mk4</t>
  </si>
  <si>
    <t>Merchant Hulls</t>
  </si>
  <si>
    <t>Merchant Hulls - Advanced</t>
  </si>
  <si>
    <t>Merchant Hulls (8550)</t>
  </si>
  <si>
    <t>Naval Hulls</t>
  </si>
  <si>
    <t>Naval Hulls - Advanced</t>
  </si>
  <si>
    <t>Naval Hulls (8552)</t>
  </si>
  <si>
    <t>Organic Hulls</t>
  </si>
  <si>
    <t>Matter Utilisation Organic (8029)</t>
  </si>
  <si>
    <t>Organic Hulls - Advanced</t>
  </si>
  <si>
    <t>Organic Hulls (8555)</t>
  </si>
  <si>
    <t>Crystaline Hulls</t>
  </si>
  <si>
    <t>Crystaline Hulls - Advanced</t>
  </si>
  <si>
    <t>Crystaline Hulls (8557)</t>
  </si>
  <si>
    <t>Armour</t>
  </si>
  <si>
    <t>Armour Mk2</t>
  </si>
  <si>
    <t>Armour Mk3</t>
  </si>
  <si>
    <t>Armour Mk4</t>
  </si>
  <si>
    <t>High Tensile Polymers</t>
  </si>
  <si>
    <t>High Tensile Polymers - Advanced</t>
  </si>
  <si>
    <t>Super Conductors</t>
  </si>
  <si>
    <t>Super Conductors - Advanced</t>
  </si>
  <si>
    <t>Heavy Engineering</t>
  </si>
  <si>
    <t>Heavy Engineering - Advanced</t>
  </si>
  <si>
    <t>Reaction Drives</t>
  </si>
  <si>
    <t>Reaction Drives - Advanced</t>
  </si>
  <si>
    <t>Combat Applications</t>
  </si>
  <si>
    <t>Combat Applications - Advanced</t>
  </si>
  <si>
    <t>Surveillance</t>
  </si>
  <si>
    <t>Espionage</t>
  </si>
  <si>
    <t>Applied Gravitational Fields</t>
  </si>
  <si>
    <t>Subspace Particle Detection</t>
  </si>
  <si>
    <t>Energetic Particle Detection</t>
  </si>
  <si>
    <t>Subspace Resonance</t>
  </si>
  <si>
    <t>Holy Scriptures of the True One</t>
  </si>
  <si>
    <t>Civil Engineering</t>
  </si>
  <si>
    <t>Integrity Stabilisation</t>
  </si>
  <si>
    <t>Civil Engineering Mk4</t>
  </si>
  <si>
    <t>Energetic Compounds</t>
  </si>
  <si>
    <t>Energetic Compounds - Advanced</t>
  </si>
  <si>
    <t>Energetic Compounds (8587)</t>
  </si>
  <si>
    <t>Bio-Chemical Warfare</t>
  </si>
  <si>
    <t>Bio-Production</t>
  </si>
  <si>
    <t>Bio-Production - Advanced</t>
  </si>
  <si>
    <t>Nano-Probes</t>
  </si>
  <si>
    <t>Pico-Probes</t>
  </si>
  <si>
    <t>Nano-probes (8592)</t>
  </si>
  <si>
    <t>Wave Technology</t>
  </si>
  <si>
    <t>Wave Technology (8594)</t>
  </si>
  <si>
    <t>Wave Technology - Advanced (8596)</t>
  </si>
  <si>
    <t>???</t>
  </si>
  <si>
    <t>Cryogenics</t>
  </si>
  <si>
    <t>Inertial Drives</t>
  </si>
  <si>
    <t>Inertial Drives - Advanced</t>
  </si>
  <si>
    <t>Inertial Drives (8598)</t>
  </si>
  <si>
    <t>Rail Weaponry</t>
  </si>
  <si>
    <t>Rail Weaponry - Advanced</t>
  </si>
  <si>
    <t>Rail Weaponry (8600)</t>
  </si>
  <si>
    <t>Exclusion Suppression</t>
  </si>
  <si>
    <t>Quantum Capture</t>
  </si>
  <si>
    <t>Zionite Analysis</t>
  </si>
  <si>
    <t>Meklan</t>
  </si>
  <si>
    <t>Meklan - Advanced</t>
  </si>
  <si>
    <t>Teleportation</t>
  </si>
  <si>
    <t>Teleportation Mk2</t>
  </si>
  <si>
    <t>Planetary Restoration (Leonis/Pride)</t>
  </si>
  <si>
    <t>Undefined Tech (8700)</t>
  </si>
  <si>
    <t>Stargate Harmonic - Twilight (8990)</t>
  </si>
  <si>
    <t>Stellar Cartography - Twilight (9006)</t>
  </si>
  <si>
    <t>Stellar Cartography - Forlorn Hope</t>
  </si>
  <si>
    <t>Stellar Cartography - Twinkle</t>
  </si>
  <si>
    <t>Stellar Cartography - Kasmer</t>
  </si>
  <si>
    <t>Stellar Cartography - Plague</t>
  </si>
  <si>
    <t>Stellar Cartography - Tycoon</t>
  </si>
  <si>
    <t>Stellar Cartography - Inferno</t>
  </si>
  <si>
    <t>Stellar Cartography - Twilight</t>
  </si>
  <si>
    <t>Stellar Cartography - Noctollis</t>
  </si>
  <si>
    <t>Stellar Cartography - Eden</t>
  </si>
  <si>
    <t>Stellar Cartography - Solo</t>
  </si>
  <si>
    <t>Stellar Cartography - Ridley</t>
  </si>
  <si>
    <t>Stellar Cartography - Venice</t>
  </si>
  <si>
    <t>Stellar Cartography - Harlequin</t>
  </si>
  <si>
    <t>Stellar Cartography - Yank (9075)</t>
  </si>
  <si>
    <t xml:space="preserve">Stellar Cartography - Day (9077) </t>
  </si>
  <si>
    <t>CIA Ships - 50m</t>
  </si>
  <si>
    <t>IMP Cruisers - 75Sm</t>
  </si>
  <si>
    <t>IMP Warships - 100HmHu</t>
  </si>
  <si>
    <t>CNF Warships - 100HmHu</t>
  </si>
  <si>
    <t>EEM Courier Ships - 25 (9713)</t>
  </si>
  <si>
    <t>EEM Microlight Ships - 50X (9714)</t>
  </si>
  <si>
    <t>EEM Light Freighters - 50L (9715)</t>
  </si>
  <si>
    <t>EEM Standard Freighters - 50S (9716)</t>
  </si>
  <si>
    <t>EEM Destroyers - 50H (9717)</t>
  </si>
  <si>
    <t>EEM Medium Freighters - 75Lm (9718)</t>
  </si>
  <si>
    <t>EEM Warships - 75Hm (9719)</t>
  </si>
  <si>
    <t>EEM Liners - 75Sm (9720)</t>
  </si>
  <si>
    <t>FGZ Heavy Baseships - 200HmFg (9840)</t>
  </si>
  <si>
    <t>FGZ Baseships - 200SmFg (9841)</t>
  </si>
  <si>
    <t>FGZ Medium Ships - 100SmFg (9844)</t>
  </si>
  <si>
    <t>FGZ Small Ships - 50m (9845)</t>
  </si>
  <si>
    <t>HVE Heavy - 100HoHv (9860)</t>
  </si>
  <si>
    <t>HVE Standard - 100SoHv (9861)</t>
  </si>
  <si>
    <t>HVE Scarab - 100LoHv (9862)</t>
  </si>
  <si>
    <t>HVE Small - 50o (9864)</t>
  </si>
  <si>
    <t>Thorlium Laced Alloys</t>
  </si>
  <si>
    <t>Low Density Alloys (8564)</t>
  </si>
  <si>
    <t>Pulac Augmented Compounds</t>
  </si>
  <si>
    <t>Vat Grown Morph</t>
  </si>
  <si>
    <t>Bio-production (8590)</t>
  </si>
  <si>
    <t>Specialised Mineral Extraction</t>
  </si>
  <si>
    <t>Specialist Mineral Extraction (8508)</t>
  </si>
  <si>
    <t>Civil Engineering mkII (8584)</t>
  </si>
  <si>
    <t>Jacium Laced Alloys</t>
  </si>
  <si>
    <t>Low Density Alloys - Adv (8565)</t>
  </si>
  <si>
    <t>Collidium Augmented Compounds</t>
  </si>
  <si>
    <t>Energetic Compounds - Advanced  (8588)</t>
  </si>
  <si>
    <t>Bio Engineered Morph</t>
  </si>
  <si>
    <t>Bio-production - Advanced (8591)</t>
  </si>
  <si>
    <t>Thermonuclear Weaponry</t>
  </si>
  <si>
    <t>Sector Decontamination (10015)</t>
  </si>
  <si>
    <t>Patch mkII</t>
  </si>
  <si>
    <t>Patch mkIII</t>
  </si>
  <si>
    <t>A.I. Applications (8537)</t>
  </si>
  <si>
    <t>Patch mkIV</t>
  </si>
  <si>
    <t>Pico-probes (8593)</t>
  </si>
  <si>
    <t>Patch mkV</t>
  </si>
  <si>
    <t>A.I. Applications - Advanced (8538)</t>
  </si>
  <si>
    <t>XLight Hull mkII</t>
  </si>
  <si>
    <t>XLight Hull mkIII</t>
  </si>
  <si>
    <t>Merchant Hulls - Advanced (8551)</t>
  </si>
  <si>
    <t>XLight Hull mkIV</t>
  </si>
  <si>
    <t>Integrity Stabilisation (8583)</t>
  </si>
  <si>
    <t>XLight Organic Hull</t>
  </si>
  <si>
    <t>XLight Organic Hull mkII</t>
  </si>
  <si>
    <t>XLight Organic Hull mkIII</t>
  </si>
  <si>
    <t>XLight Organic Hull mkIV</t>
  </si>
  <si>
    <t>Organic Hulls - Advanced (8556)</t>
  </si>
  <si>
    <t>XLight Crystal Hull</t>
  </si>
  <si>
    <t>XLight Crystal Hull mkII</t>
  </si>
  <si>
    <t>Crystaline Hulls - Advanced (8558)</t>
  </si>
  <si>
    <t>Light Hull mkII</t>
  </si>
  <si>
    <t>Light Hull mkIII</t>
  </si>
  <si>
    <t>Light Hull mkIV</t>
  </si>
  <si>
    <t>Light Organic Hull</t>
  </si>
  <si>
    <t>Light Organic Hull mkII</t>
  </si>
  <si>
    <t>Light Organic Hull mkIII</t>
  </si>
  <si>
    <t>Light Organic Hull mkIV</t>
  </si>
  <si>
    <t>Light Crystal Hull</t>
  </si>
  <si>
    <t>Light Crystal Hull mkII</t>
  </si>
  <si>
    <t>Normal Crystal Hull</t>
  </si>
  <si>
    <t>Normal Hull mkII</t>
  </si>
  <si>
    <t>Normal Hull mkIII</t>
  </si>
  <si>
    <t>Naval Hulls - Advanced (8553)</t>
  </si>
  <si>
    <t>Normal Hull mkIV</t>
  </si>
  <si>
    <t>Normal Crystal Hull mkII</t>
  </si>
  <si>
    <t>Normal Crystal Hull mkIII</t>
  </si>
  <si>
    <t>Normal Crystal Hull mkIV</t>
  </si>
  <si>
    <t>Normal Organic Hull</t>
  </si>
  <si>
    <t>Normal Organic Hull mkII</t>
  </si>
  <si>
    <t>Heavy Hull mkII</t>
  </si>
  <si>
    <t>Heavy Hull mkIII</t>
  </si>
  <si>
    <t>Heavy Hull mkIV</t>
  </si>
  <si>
    <t>Heavy Crystal Hull</t>
  </si>
  <si>
    <t>Heavy Crystal Hull mkII</t>
  </si>
  <si>
    <t>Heavy Crystal Hull mkIII</t>
  </si>
  <si>
    <t>Heavy Crystal Hull mkIV</t>
  </si>
  <si>
    <t>Heavy Organic Hull</t>
  </si>
  <si>
    <t>Heavy Organic Hull mkII</t>
  </si>
  <si>
    <t>Bunks</t>
  </si>
  <si>
    <t>Battle Bridge</t>
  </si>
  <si>
    <t>Aux Bridge</t>
  </si>
  <si>
    <t>Sensor mkII</t>
  </si>
  <si>
    <t>Energetic Particle Detection (8580)</t>
  </si>
  <si>
    <t>Sensor mkIII</t>
  </si>
  <si>
    <t>Subspace Particle Detection (8579)</t>
  </si>
  <si>
    <t>Sensors mkIV</t>
  </si>
  <si>
    <t>Super Conductors (8568)</t>
  </si>
  <si>
    <t>Targeting Computer mkII</t>
  </si>
  <si>
    <t>Targeting Computer mkIII</t>
  </si>
  <si>
    <t>Combat Applications - Advanced (8575)</t>
  </si>
  <si>
    <t>Targetting Computer mkIV</t>
  </si>
  <si>
    <t>Shields mkII</t>
  </si>
  <si>
    <t>Shielding mkII (8539)</t>
  </si>
  <si>
    <t>Shields mkIII</t>
  </si>
  <si>
    <t>Shielding mkIII (8540)</t>
  </si>
  <si>
    <t>Shields mkIV</t>
  </si>
  <si>
    <t>Shield Generators mkII</t>
  </si>
  <si>
    <t>Shield Generators mkIII</t>
  </si>
  <si>
    <t>Shield Generators mkIV</t>
  </si>
  <si>
    <t>Shielding mkIV (8541)</t>
  </si>
  <si>
    <t>Super Conductors - Advanced (8569)</t>
  </si>
  <si>
    <t>High Gain Shield Modulator</t>
  </si>
  <si>
    <t>Low Gain Shield Modulator</t>
  </si>
  <si>
    <t>Scintillators</t>
  </si>
  <si>
    <t>Scintillators mkII</t>
  </si>
  <si>
    <t>Scintillators mkIII</t>
  </si>
  <si>
    <t>Scintillators mkIV</t>
  </si>
  <si>
    <t>Cryogenics (8597)</t>
  </si>
  <si>
    <t>Cryopods mkII</t>
  </si>
  <si>
    <t>Exploration Module mkII</t>
  </si>
  <si>
    <t>Specialist Bio-Resource Exploitation (8509)</t>
  </si>
  <si>
    <t>Exploration Module mkIII</t>
  </si>
  <si>
    <t>Exploration Module mkIV</t>
  </si>
  <si>
    <t>Thrust Engines mkII</t>
  </si>
  <si>
    <t>Reaction Drives (8572)</t>
  </si>
  <si>
    <t>Thrust Engines mkIII</t>
  </si>
  <si>
    <t>Reaction Drives - Advanced (8573)</t>
  </si>
  <si>
    <t>Thrust Engines mkIV</t>
  </si>
  <si>
    <t>Combat Engine</t>
  </si>
  <si>
    <t>Combat Engine mkII</t>
  </si>
  <si>
    <t>Combat Engine mkIII</t>
  </si>
  <si>
    <t>Combat Engines mkIV</t>
  </si>
  <si>
    <t>Landing Engine</t>
  </si>
  <si>
    <t>Landing Engine mkII</t>
  </si>
  <si>
    <t>Landing Engine mkIII</t>
  </si>
  <si>
    <t>Landing Engine mkIV</t>
  </si>
  <si>
    <t>Jump Drive - Hyper</t>
  </si>
  <si>
    <t>Subspace Resonance (8581)</t>
  </si>
  <si>
    <t>Jump Drive - Quantum </t>
  </si>
  <si>
    <t>Zionite Analysis (8605)</t>
  </si>
  <si>
    <t>Cargo Hold (10180)</t>
  </si>
  <si>
    <t>Cargo Deck (10181)</t>
  </si>
  <si>
    <t>Civil Engineering mkIII (8585)</t>
  </si>
  <si>
    <t>Ore Hold</t>
  </si>
  <si>
    <t>High Tensile Polymers (8566)</t>
  </si>
  <si>
    <t>Ore Deck</t>
  </si>
  <si>
    <t>High Tensile Polymers - Advanced (8567)</t>
  </si>
  <si>
    <t>Cryobay</t>
  </si>
  <si>
    <t>Integrity Stabilizer</t>
  </si>
  <si>
    <t>Inertial Damper</t>
  </si>
  <si>
    <t>Inertial Damper mkII</t>
  </si>
  <si>
    <t>Inertial Damper mkIII</t>
  </si>
  <si>
    <t>Inertial Drives - Advanced (8599)</t>
  </si>
  <si>
    <t>Inertial Damper mkIV</t>
  </si>
  <si>
    <t>Missile Launcher mkII</t>
  </si>
  <si>
    <t>Gatling Laser mkII</t>
  </si>
  <si>
    <t>Gatling Laser mkIII</t>
  </si>
  <si>
    <t>Gatling Laser mkIV</t>
  </si>
  <si>
    <t>Heavy Engineering - Advanced (8571)</t>
  </si>
  <si>
    <t>Plasma Torpedo</t>
  </si>
  <si>
    <t>Plasma Torpedo mkII</t>
  </si>
  <si>
    <t>Fighter Bay mkII</t>
  </si>
  <si>
    <t>Heavy Engineering (8570)</t>
  </si>
  <si>
    <t>Fighter Bay mkIII</t>
  </si>
  <si>
    <t>Fighter Bay mkIV</t>
  </si>
  <si>
    <t>Space Interceptor</t>
  </si>
  <si>
    <t>Space Interceptor mkII</t>
  </si>
  <si>
    <t>Space Interceptor mkIII</t>
  </si>
  <si>
    <t>Space Interceptor mkIV</t>
  </si>
  <si>
    <t>Space Fighter mkII</t>
  </si>
  <si>
    <t>Space Fighter mkIII</t>
  </si>
  <si>
    <t>Space Fighter mkIV</t>
  </si>
  <si>
    <t>Space Bomber</t>
  </si>
  <si>
    <t>Space Bomber mkII</t>
  </si>
  <si>
    <t>Space Bomber mkIII</t>
  </si>
  <si>
    <t>Space Bomber mkIV</t>
  </si>
  <si>
    <t>Light Rail Gun mkII</t>
  </si>
  <si>
    <t>Rail Gun mkII (10270)</t>
  </si>
  <si>
    <t>Rail Gun mkIII (10271)</t>
  </si>
  <si>
    <t>Rail Gun mk IV</t>
  </si>
  <si>
    <t>Rail Weaponry - Advanced (8601)</t>
  </si>
  <si>
    <t>Rail Cannon mkII</t>
  </si>
  <si>
    <t>Rail Cannon mkIII</t>
  </si>
  <si>
    <t>Rail Mortar mkII</t>
  </si>
  <si>
    <t>Rail Mortar mkIII</t>
  </si>
  <si>
    <t>Heavy Rail Mortar</t>
  </si>
  <si>
    <t>Heavy Rail Mortar mkII</t>
  </si>
  <si>
    <t>APEX</t>
  </si>
  <si>
    <t>Light Photon Gun</t>
  </si>
  <si>
    <t>Light Photon Gun mkII</t>
  </si>
  <si>
    <t>Photon Beam Weaponry mkII (8501)</t>
  </si>
  <si>
    <t>Light Photon Gun mkIII</t>
  </si>
  <si>
    <t>Photon Beam Weaponry mkIII (8502)</t>
  </si>
  <si>
    <t>Light Photon Gun mkIV</t>
  </si>
  <si>
    <t>Photon Beam Weaponry mkIV (8503)</t>
  </si>
  <si>
    <t>Photon Gun</t>
  </si>
  <si>
    <t>Photon Gun mkII</t>
  </si>
  <si>
    <t>Photon Gun mkIII</t>
  </si>
  <si>
    <t>Photon Gun mkIV</t>
  </si>
  <si>
    <t>Photon Cannon</t>
  </si>
  <si>
    <t>Photon Cannon mkII</t>
  </si>
  <si>
    <t>Photon Cannon mkIII</t>
  </si>
  <si>
    <t>Photon Cannon mkIV</t>
  </si>
  <si>
    <t>Photon Battery</t>
  </si>
  <si>
    <t>Photon Battery mkII</t>
  </si>
  <si>
    <t>Photon Battery mkIII</t>
  </si>
  <si>
    <t>Photon Battery mkIV</t>
  </si>
  <si>
    <t>Heavy Photon Battery</t>
  </si>
  <si>
    <t>Heavy Photon Battery mkII</t>
  </si>
  <si>
    <t>Heavy Photon Battery mkIII</t>
  </si>
  <si>
    <t>Heavy Photon Battery mkIV</t>
  </si>
  <si>
    <t>Light Nova Gun</t>
  </si>
  <si>
    <t>Nova Beam Weaponry (8504)</t>
  </si>
  <si>
    <t>Light Nova Gun mkII</t>
  </si>
  <si>
    <t>Nova Beam Weaponry mkII (8505)</t>
  </si>
  <si>
    <t>Light Nova Gun mkIII</t>
  </si>
  <si>
    <t>Nova Beam Weaponry mkIII (8506)</t>
  </si>
  <si>
    <t>Light Nova Gun mkIV</t>
  </si>
  <si>
    <t>Nova Beam Weaponry mkIV (8507)</t>
  </si>
  <si>
    <t>Nova Gun</t>
  </si>
  <si>
    <t>Nova Gun mkII</t>
  </si>
  <si>
    <t>Nova Gun mkIII</t>
  </si>
  <si>
    <t>Nova Gun mkIV</t>
  </si>
  <si>
    <t>Nova Cannon</t>
  </si>
  <si>
    <t>Nova Cannon mkII</t>
  </si>
  <si>
    <t>Nova Cannon mkIII</t>
  </si>
  <si>
    <t>Nova Cannon mkIV</t>
  </si>
  <si>
    <t>Nova Battery</t>
  </si>
  <si>
    <t>Nova Battery mkII</t>
  </si>
  <si>
    <t>Nova Battery mkIII</t>
  </si>
  <si>
    <t>Nova Battery mkIV</t>
  </si>
  <si>
    <t>Heavy Nova Battery</t>
  </si>
  <si>
    <t>Heavy Nova Battery mkII</t>
  </si>
  <si>
    <t>Heavy Nova Battery mkIII</t>
  </si>
  <si>
    <t>Heavy Nova Battery mkIV</t>
  </si>
  <si>
    <t>Tractor Beam mkII</t>
  </si>
  <si>
    <t>Tractor Beam mkIII</t>
  </si>
  <si>
    <t>Tractor Beam mkIV</t>
  </si>
  <si>
    <t>Gravity Cannon (10344)</t>
  </si>
  <si>
    <t>Gravitron Analysis (8524)</t>
  </si>
  <si>
    <t>Gravity Cannon mkII</t>
  </si>
  <si>
    <t>Korondite Amplifier (10349)</t>
  </si>
  <si>
    <t>Cloaking Device</t>
  </si>
  <si>
    <t>EMF Damping (8530)</t>
  </si>
  <si>
    <t>Cloaking Device mkII</t>
  </si>
  <si>
    <t>Espionage (8577)</t>
  </si>
  <si>
    <t>Grav Lifter</t>
  </si>
  <si>
    <t>KAS Landing Software</t>
  </si>
  <si>
    <t>Applied Gravitational Fields (8578)</t>
  </si>
  <si>
    <t>High G Lander</t>
  </si>
  <si>
    <t>Nuclear Device (10357)</t>
  </si>
  <si>
    <t>Quantum Cloak</t>
  </si>
  <si>
    <t>Survey Sensors</t>
  </si>
  <si>
    <t>Industrial Module mkII</t>
  </si>
  <si>
    <t>Industrial Module mkIII</t>
  </si>
  <si>
    <t>Industrial Module mkIV</t>
  </si>
  <si>
    <t>Civil Engineering mkIV (8586)</t>
  </si>
  <si>
    <t>Military Module mkII</t>
  </si>
  <si>
    <t>Surveillance (8576)</t>
  </si>
  <si>
    <t>Military Module mkIII</t>
  </si>
  <si>
    <t>Military Module mkIV</t>
  </si>
  <si>
    <t>Basic Module mkII</t>
  </si>
  <si>
    <t>Basic Module mkIII</t>
  </si>
  <si>
    <t>Basic Module mkIV</t>
  </si>
  <si>
    <t>Transport Module mkII</t>
  </si>
  <si>
    <t>Transport Module mkIII</t>
  </si>
  <si>
    <t>Transport Module mkIV</t>
  </si>
  <si>
    <t>Structural Module mkII</t>
  </si>
  <si>
    <t>Structural Module mkIII</t>
  </si>
  <si>
    <t>Structural Module mkIV</t>
  </si>
  <si>
    <t>Teleporter Module</t>
  </si>
  <si>
    <t>Teleportation (8609)</t>
  </si>
  <si>
    <t>Teleporter Module mkII</t>
  </si>
  <si>
    <t>Teleportation mkII (8610)</t>
  </si>
  <si>
    <t>Armour Plate mkII</t>
  </si>
  <si>
    <t>armour plate mk3 (10452)</t>
  </si>
  <si>
    <t>Armour mkIII (8562)</t>
  </si>
  <si>
    <t>Korondite Plate mkII</t>
  </si>
  <si>
    <t>Korondite Plate mkIII</t>
  </si>
  <si>
    <t>EMF Damping mkII (8531)</t>
  </si>
  <si>
    <t>Korondite Plate mkIV</t>
  </si>
  <si>
    <t>EMF Damping mkIII (8532)</t>
  </si>
  <si>
    <t>Ablative Armour mkII</t>
  </si>
  <si>
    <t>Ablative armour plate mk3 (10462)</t>
  </si>
  <si>
    <t>Armour mkIV (8563)</t>
  </si>
  <si>
    <t>Light Armour Plate</t>
  </si>
  <si>
    <t>Light Armour Plate mkII</t>
  </si>
  <si>
    <t>Light Armour Plate mkIII</t>
  </si>
  <si>
    <t>Light Armour Plate mkIV</t>
  </si>
  <si>
    <t>Stealth Plate</t>
  </si>
  <si>
    <t>Stealth (8533)</t>
  </si>
  <si>
    <t>Stealth Plates mkII</t>
  </si>
  <si>
    <t>Stealth mkII (8534)</t>
  </si>
  <si>
    <t>Stealth Plates mkIII</t>
  </si>
  <si>
    <t>Stealth mkIII (8535)</t>
  </si>
  <si>
    <t>Stealth Plates mkIV</t>
  </si>
  <si>
    <t>Stealth mkIV (8536)</t>
  </si>
  <si>
    <t>Human Crew</t>
  </si>
  <si>
    <t>Training - Human (8510)</t>
  </si>
  <si>
    <t>Human Marine</t>
  </si>
  <si>
    <t>Human Soldier</t>
  </si>
  <si>
    <t>Human Startrooper</t>
  </si>
  <si>
    <t>Human Scout</t>
  </si>
  <si>
    <t>Dewiek Crew</t>
  </si>
  <si>
    <t>Training - Dewiek (8511)</t>
  </si>
  <si>
    <t>Dewiek Marine</t>
  </si>
  <si>
    <t>Dewiek Soldier</t>
  </si>
  <si>
    <t>Dewiek Startrooper</t>
  </si>
  <si>
    <t>Dewiek Scout</t>
  </si>
  <si>
    <t>Felini Crew</t>
  </si>
  <si>
    <t>Training - Felini (8515)</t>
  </si>
  <si>
    <t>Felini Marine</t>
  </si>
  <si>
    <t>Felini Soldier</t>
  </si>
  <si>
    <t>Felini Startrooper</t>
  </si>
  <si>
    <t>Felini Scout</t>
  </si>
  <si>
    <t>Naplian Crew</t>
  </si>
  <si>
    <t>Training - Naplian (8512)</t>
  </si>
  <si>
    <t>Naplian Marine</t>
  </si>
  <si>
    <t>Naplian Soldier</t>
  </si>
  <si>
    <t>Naplian Startrooper</t>
  </si>
  <si>
    <t>Naplian Scout</t>
  </si>
  <si>
    <t>Hive Drone (crew)</t>
  </si>
  <si>
    <t>Training - Hive (8517)</t>
  </si>
  <si>
    <t>Hive Marine</t>
  </si>
  <si>
    <t>Hive Soldier</t>
  </si>
  <si>
    <t>Hive Startrooper</t>
  </si>
  <si>
    <t>Hive Scout</t>
  </si>
  <si>
    <t>Wimble Crew</t>
  </si>
  <si>
    <t>Training - Wimble (8518)</t>
  </si>
  <si>
    <t>Wimble Marine</t>
  </si>
  <si>
    <t>Wimble Soldier</t>
  </si>
  <si>
    <t>Wimble Startrooper</t>
  </si>
  <si>
    <t>Wimble Scout</t>
  </si>
  <si>
    <t>Flagritz Crew</t>
  </si>
  <si>
    <t>Training - Flagritz (8513)</t>
  </si>
  <si>
    <t>Flagritz Marine</t>
  </si>
  <si>
    <t>Flagritz Soldier</t>
  </si>
  <si>
    <t>Flagritz Startrooper</t>
  </si>
  <si>
    <t>Flagritz Scout</t>
  </si>
  <si>
    <t>Kastorian Crew</t>
  </si>
  <si>
    <t>Training - Kastorian (8516)</t>
  </si>
  <si>
    <t>Kastorian Marine</t>
  </si>
  <si>
    <t>Kastorian Soldier</t>
  </si>
  <si>
    <t>Kastorian Startrooper</t>
  </si>
  <si>
    <t>Kastorian Scout</t>
  </si>
  <si>
    <t>Falconian Crew</t>
  </si>
  <si>
    <t>Training - Falconian (8519)</t>
  </si>
  <si>
    <t>Falconian Marine</t>
  </si>
  <si>
    <t>Falconian Soldier</t>
  </si>
  <si>
    <t>Falconian Startrooper</t>
  </si>
  <si>
    <t>Falconian Scout</t>
  </si>
  <si>
    <t>Krell Crew</t>
  </si>
  <si>
    <t>Training - Krell (8514)</t>
  </si>
  <si>
    <t>Krell Marine</t>
  </si>
  <si>
    <t>Krell Soldier</t>
  </si>
  <si>
    <t>Krell Startrooper</t>
  </si>
  <si>
    <t>Krell Scout</t>
  </si>
  <si>
    <t>Combat Shuttle</t>
  </si>
  <si>
    <t>Heavy Combat Shuttle</t>
  </si>
  <si>
    <t>Troop Shuttle</t>
  </si>
  <si>
    <t>Artillery mkII</t>
  </si>
  <si>
    <t>Anti Personel Vehicle</t>
  </si>
  <si>
    <t>Anti-Personnel Devices</t>
  </si>
  <si>
    <t>Light Tank mkII</t>
  </si>
  <si>
    <t>Light Tank mkIII</t>
  </si>
  <si>
    <t>Tanks - Advanced (8523)</t>
  </si>
  <si>
    <t>Light Tank mkIV</t>
  </si>
  <si>
    <t>Battle Tank mkII</t>
  </si>
  <si>
    <t>Battle Tank mkIII</t>
  </si>
  <si>
    <t>Battle Tank mkIV</t>
  </si>
  <si>
    <t>Heavy Battle Tank mkII</t>
  </si>
  <si>
    <t>Heavy Battle Tank mkIII</t>
  </si>
  <si>
    <t>Heavy Battle Tank mkIV</t>
  </si>
  <si>
    <t>Assault Tank mkII</t>
  </si>
  <si>
    <t>Assault Tank mkIII</t>
  </si>
  <si>
    <t>Assault Tank mkIV</t>
  </si>
  <si>
    <t>Robotic Defence Bunker mkII</t>
  </si>
  <si>
    <t>Anti-aircraft Emplacement mkII</t>
  </si>
  <si>
    <t>Warbot mkII</t>
  </si>
  <si>
    <t>ECM</t>
  </si>
  <si>
    <t>Nerve Gas</t>
  </si>
  <si>
    <t>Bio-Chemical Warfare (8589)</t>
  </si>
  <si>
    <t>AI Navigator (10915)</t>
  </si>
  <si>
    <t>AI Navigator mkII (10916)</t>
  </si>
  <si>
    <t>AI Navigator mkIII</t>
  </si>
  <si>
    <t>AI Navigator mkIV</t>
  </si>
  <si>
    <t>AI Combat Navigator</t>
  </si>
  <si>
    <t>AI Combat Navigator mkII</t>
  </si>
  <si>
    <t>AI Combat Navigator mkIII</t>
  </si>
  <si>
    <t>AI Combat Navigator mkIV</t>
  </si>
  <si>
    <t>Stargate</t>
  </si>
  <si>
    <t>Stargate Construction (8520)</t>
  </si>
  <si>
    <t>Stargate Key - Kasmer</t>
  </si>
  <si>
    <t>Stargate Keys (8521)</t>
  </si>
  <si>
    <t>Stellar Cartography - Kasmer (9002)</t>
  </si>
  <si>
    <t>Stargate Key - Twinkle</t>
  </si>
  <si>
    <t>Stellar Cartography - Twinkle (9001)</t>
  </si>
  <si>
    <t>Stargate Key - Forlorn Hope</t>
  </si>
  <si>
    <t>Stellar Cartography - Forlorn Hope (9000)</t>
  </si>
  <si>
    <t>Stargate Key - Noctollis</t>
  </si>
  <si>
    <t>Stellar Cartography - Noctollis (9007)</t>
  </si>
  <si>
    <t>Stargate Key - Eden</t>
  </si>
  <si>
    <t>Stellar Cartography - Eden (9008)</t>
  </si>
  <si>
    <t>Stargate Key - Solo</t>
  </si>
  <si>
    <t>Stellar Cartography - Solo (9009)</t>
  </si>
  <si>
    <t>Stargate Key - Inferno</t>
  </si>
  <si>
    <t>Stellar Cartography - Inferno (9005)</t>
  </si>
  <si>
    <t>Stargate Key - Tycoon</t>
  </si>
  <si>
    <t>Stellar Cartography - Tycoon (9004)</t>
  </si>
  <si>
    <t>Stargate Key - Plague</t>
  </si>
  <si>
    <t>Stellar Cartography - Plague (9003)</t>
  </si>
  <si>
    <t>Stargate Key - Twilight</t>
  </si>
  <si>
    <t>Monastery</t>
  </si>
  <si>
    <t>Holy Scriptures of the True One (8582)</t>
  </si>
  <si>
    <t>Agent X</t>
  </si>
  <si>
    <t>Chemical Bomb</t>
  </si>
  <si>
    <t>Surveyor</t>
  </si>
  <si>
    <t>Sprint</t>
  </si>
  <si>
    <t>Barge</t>
  </si>
  <si>
    <t>Javelin</t>
  </si>
  <si>
    <t>Mayflower</t>
  </si>
  <si>
    <t>Caravel</t>
  </si>
  <si>
    <t>Far Courier</t>
  </si>
  <si>
    <t>Broadsword</t>
  </si>
  <si>
    <t>Solo</t>
  </si>
  <si>
    <t>**Tech manual failed**</t>
  </si>
  <si>
    <t>TCA Vessel</t>
  </si>
  <si>
    <t>Black Widow (25060)</t>
  </si>
  <si>
    <t xml:space="preserve">Battleship </t>
  </si>
  <si>
    <t>CNF Warships - 100HmHu (9710)</t>
  </si>
  <si>
    <t>Beholder</t>
  </si>
  <si>
    <t>Patrol Cruiser</t>
  </si>
  <si>
    <t>IMP Warships - 100HmHu (9705)</t>
  </si>
  <si>
    <t>Imp Pc Escort (401)</t>
  </si>
  <si>
    <t>?? BP ID not confirmed</t>
  </si>
  <si>
    <t>Victory</t>
  </si>
  <si>
    <t>IMP Cruisers - 75Sm (9704)</t>
  </si>
  <si>
    <t>Spitfire</t>
  </si>
  <si>
    <t>Runner</t>
  </si>
  <si>
    <t>CIA Ships - 50m (9700)</t>
  </si>
  <si>
    <t>Resurector (25470)</t>
  </si>
  <si>
    <t>Se'fe-mirsho (25471)</t>
  </si>
  <si>
    <t>Se'fe-dclith (25472)</t>
  </si>
  <si>
    <t>Se'cl-nira (25473)</t>
  </si>
  <si>
    <t>Gunboat</t>
  </si>
  <si>
    <t>Supra Freighter</t>
  </si>
  <si>
    <t>Raptor (25550)</t>
  </si>
  <si>
    <t>Mosquito (25551)</t>
  </si>
  <si>
    <t>Wraith (25552)</t>
  </si>
  <si>
    <t>Firefly (25554)</t>
  </si>
  <si>
    <t>Na'xe-klis</t>
  </si>
  <si>
    <t>Courier</t>
  </si>
  <si>
    <t>Yacht</t>
  </si>
  <si>
    <t>Ra'cl-asen (25901)</t>
  </si>
  <si>
    <t>Ra'cl-qui (25902)</t>
  </si>
  <si>
    <t>Ra'cl-isen (25903)</t>
  </si>
  <si>
    <t>Ba'cl-fsen (25911)</t>
  </si>
  <si>
    <t>Ba'fe-pltok (25912)</t>
  </si>
  <si>
    <t>Halifax</t>
  </si>
  <si>
    <t>Murmansk</t>
  </si>
  <si>
    <t>Flasher</t>
  </si>
  <si>
    <t>Piranha</t>
  </si>
  <si>
    <t>Shark</t>
  </si>
  <si>
    <t>Asteroid</t>
  </si>
  <si>
    <t>Jack of all Trades</t>
  </si>
  <si>
    <t>Tri'cl-rani (26070)</t>
  </si>
  <si>
    <t>Carrack (26081)</t>
  </si>
  <si>
    <t>HVE Vessel ???</t>
  </si>
  <si>
    <t>Swarm (26110)</t>
  </si>
  <si>
    <t>Mantis (26120)</t>
  </si>
  <si>
    <t>Scarab (26130)</t>
  </si>
  <si>
    <t>Alien Spore of Id</t>
  </si>
  <si>
    <t>Heaven Stones</t>
  </si>
  <si>
    <t>ITEM - Venetian Mineral Water (30220)</t>
  </si>
  <si>
    <t>Vines</t>
  </si>
  <si>
    <t>ITEM - Hive Silk</t>
  </si>
  <si>
    <t>Hive Silk</t>
  </si>
  <si>
    <t>Immortality Alpha Production</t>
  </si>
  <si>
    <t>Albourne Lizard Surragacy (30500)</t>
  </si>
  <si>
    <t>Hive Silk Clothing</t>
  </si>
  <si>
    <t>Price at guaranteed conversion</t>
  </si>
  <si>
    <t>Price at average conversion</t>
  </si>
  <si>
    <t>Median</t>
  </si>
  <si>
    <t>Points</t>
  </si>
  <si>
    <t>Mass</t>
  </si>
  <si>
    <t>Weeks</t>
  </si>
  <si>
    <t>Cost</t>
  </si>
  <si>
    <t>Copy BP (+2)</t>
  </si>
  <si>
    <t>New BP (+0)</t>
  </si>
  <si>
    <t>Copy BP, Missing 1 Tech (-5)</t>
  </si>
  <si>
    <t>New BP, Missing 1 Tech (-7)</t>
  </si>
  <si>
    <t>Copy Tech (+2)</t>
  </si>
  <si>
    <t>New Tech (+0)</t>
  </si>
  <si>
    <t>Copy Tech, Missing 1 Principle (-1)</t>
  </si>
  <si>
    <t>New Tech, Missing 1 Principle (-3)</t>
  </si>
  <si>
    <t>New Tech, Missing 2 Principle (-6)</t>
  </si>
  <si>
    <t>Copy Principle (+2)</t>
  </si>
  <si>
    <t>New Principle (+0)</t>
  </si>
  <si>
    <t>Copy Principle, Missing 1 Pre (-1)</t>
  </si>
  <si>
    <t>New Principle, Missing 1 Pre (-3)</t>
  </si>
  <si>
    <t>New Principle, Missing 2 Pre (-6)</t>
  </si>
  <si>
    <t>50mu x 2 is better than 100mu, especially when copying.</t>
  </si>
  <si>
    <t>Also, a higher gain than 50mu allows shorter remaining research.</t>
  </si>
  <si>
    <t>*Prices include a 10k start-up fee</t>
  </si>
  <si>
    <t>+1</t>
  </si>
  <si>
    <t>+2</t>
  </si>
  <si>
    <t>+3</t>
  </si>
  <si>
    <t>+4</t>
  </si>
  <si>
    <t>+5</t>
  </si>
  <si>
    <t>+6</t>
  </si>
  <si>
    <t>+7</t>
  </si>
  <si>
    <t>$1000</t>
  </si>
  <si>
    <t>Principles = 5000mus</t>
  </si>
  <si>
    <t>Technology = 1000mus</t>
  </si>
  <si>
    <t>Blueprints = 100mus</t>
  </si>
  <si>
    <t>Research conversions thresholds:</t>
  </si>
  <si>
    <t>Conversion Result</t>
  </si>
  <si>
    <t>No MU’s created.</t>
  </si>
  <si>
    <t>10 MU’s created.</t>
  </si>
  <si>
    <t>Minimum for production                       6,400</t>
  </si>
  <si>
    <t>20 MU’s created.</t>
  </si>
  <si>
    <t>Copy Tech without Principle (-1)          8,100</t>
  </si>
  <si>
    <t>30 MU’s created.</t>
  </si>
  <si>
    <t>40 MU’s created.</t>
  </si>
  <si>
    <t>New Tech without Principle (–3)         12,100</t>
  </si>
  <si>
    <t>50 MU’s created.</t>
  </si>
  <si>
    <t>60 MU’s created.</t>
  </si>
  <si>
    <t>Copy BP without Tech (–5)                 16,900</t>
  </si>
  <si>
    <t>70 MU’s created.</t>
  </si>
  <si>
    <t>80 MU’s created.</t>
  </si>
  <si>
    <t>New BP without Tech (–7)                  22,500</t>
  </si>
  <si>
    <t>90 MU’s created.</t>
  </si>
  <si>
    <t>100 MU’s created.</t>
  </si>
  <si>
    <t>Asteroid Engineering (8666)</t>
  </si>
  <si>
    <t>Stage</t>
  </si>
  <si>
    <t>1</t>
  </si>
  <si>
    <t>2</t>
  </si>
  <si>
    <t>3</t>
  </si>
  <si>
    <t>4</t>
  </si>
  <si>
    <t>5</t>
  </si>
  <si>
    <t>Max Urban</t>
  </si>
  <si>
    <t>Max Cultivated</t>
  </si>
  <si>
    <t>0</t>
  </si>
  <si>
    <t>9</t>
  </si>
  <si>
    <t>16</t>
  </si>
  <si>
    <t>Urban Calculation</t>
  </si>
  <si>
    <t>Cultivated Calculation</t>
  </si>
  <si>
    <t>Life Demand</t>
  </si>
  <si>
    <t>(1-1) ^2 = 0</t>
  </si>
  <si>
    <t>(2-1) ^2 = 1</t>
  </si>
  <si>
    <t>(3-1) ^2 = 4</t>
  </si>
  <si>
    <t>(4-1) ^2 = 9</t>
  </si>
  <si>
    <t>(5-1) ^2 = 16</t>
  </si>
  <si>
    <t xml:space="preserve"> (1+1) x 1 = 2 </t>
  </si>
  <si>
    <t xml:space="preserve"> (2+1) x 2 = 6 </t>
  </si>
  <si>
    <t xml:space="preserve"> (3+1) x 3 = 12 </t>
  </si>
  <si>
    <t xml:space="preserve"> (4+1) x 4 = 20 </t>
  </si>
  <si>
    <t xml:space="preserve"> (5+1) x 5 = 30</t>
  </si>
  <si>
    <t>Maximum number of Urban and Cultivated sectors allowed, based on Development Stage</t>
  </si>
  <si>
    <t>Battle Sensor (200)</t>
  </si>
  <si>
    <t>Atmospheric Resistance</t>
  </si>
  <si>
    <t>Atmospheric Shielding</t>
  </si>
  <si>
    <t>Atmospheric Temperature Stabilisation</t>
  </si>
  <si>
    <t>Planetary Shields</t>
  </si>
  <si>
    <t>Emerging Economy Infrastructure</t>
  </si>
  <si>
    <t>External Cargo Section</t>
  </si>
  <si>
    <t>Survey Cruiser</t>
  </si>
  <si>
    <t>Pathfinder</t>
  </si>
  <si>
    <t>Light Hauler</t>
  </si>
  <si>
    <t>Ship Engineering Bays</t>
  </si>
  <si>
    <t>Ship Bays (8542)</t>
  </si>
  <si>
    <t>Ship Bays</t>
  </si>
  <si>
    <t>Ship Personnel Bays</t>
  </si>
  <si>
    <t>Ship Exploration Bays</t>
  </si>
  <si>
    <t>Maintenance Bay</t>
  </si>
  <si>
    <t>Ship Engineering Bays (8546)</t>
  </si>
  <si>
    <t>Localised Mineral Extraction</t>
  </si>
  <si>
    <t>Dock</t>
  </si>
  <si>
    <t>Ship Cabin</t>
  </si>
  <si>
    <t>Recreation Bay</t>
  </si>
  <si>
    <t>Ship Personnel Bays (8549)</t>
  </si>
  <si>
    <t>Recruitment Bay: Mercenary</t>
  </si>
  <si>
    <t>Recruitment Bay: Employee</t>
  </si>
  <si>
    <t>Resource Extraction Bay</t>
  </si>
  <si>
    <t>Ship Exploration Bays (8547)</t>
  </si>
  <si>
    <t>Personalised AI</t>
  </si>
  <si>
    <t>Off-world Promotion</t>
  </si>
  <si>
    <t>Media (8644)</t>
  </si>
  <si>
    <t>Media</t>
  </si>
  <si>
    <t>Tourism</t>
  </si>
  <si>
    <t>Transport (8642)</t>
  </si>
  <si>
    <t>Emigration Services</t>
  </si>
  <si>
    <t>Administration (8637)</t>
  </si>
  <si>
    <t>Administration</t>
  </si>
  <si>
    <t>Agriculture</t>
  </si>
  <si>
    <t>Education</t>
  </si>
  <si>
    <t>Colonisation Training</t>
  </si>
  <si>
    <t>Education (8643)</t>
  </si>
  <si>
    <t>Agriculture (8649)</t>
  </si>
  <si>
    <t>Pharmatech</t>
  </si>
  <si>
    <t>Cloning</t>
  </si>
  <si>
    <t>Biogenetics (8031)</t>
  </si>
  <si>
    <t>Oxygen Tolerance</t>
  </si>
  <si>
    <t>Biomech</t>
  </si>
  <si>
    <t>10% Drop</t>
  </si>
  <si>
    <t>Yield</t>
  </si>
  <si>
    <t>Yield at drop%</t>
  </si>
  <si>
    <t>Monk (Employee)</t>
  </si>
  <si>
    <t>Zealot (Human Marine)</t>
  </si>
  <si>
    <t>Tier</t>
  </si>
  <si>
    <t>Anti-Personnel Device mkII (14075)</t>
  </si>
  <si>
    <t>Mining</t>
  </si>
  <si>
    <t>Stellar Cartography - Fury (9043)</t>
  </si>
  <si>
    <t>Stellar Cartography - Fury II (9139)</t>
  </si>
  <si>
    <t>Stellar Cartography - Fury III (9415)</t>
  </si>
  <si>
    <t>Ablative Armour Plate mkIV (10463)</t>
  </si>
  <si>
    <t>Annihilator (28700)</t>
  </si>
  <si>
    <t>Buzzard (26543)</t>
  </si>
  <si>
    <t>Nemesis (25260)</t>
  </si>
  <si>
    <t>Teleporter Module mkIV (10428)</t>
  </si>
  <si>
    <t>Tempest Hauler (25212)</t>
  </si>
  <si>
    <t>Templar (25451)</t>
  </si>
  <si>
    <t>Templar Scholar (25453)</t>
  </si>
  <si>
    <t>Ulian Defense (25080)</t>
  </si>
  <si>
    <t>Ulian Transport (25086)</t>
  </si>
  <si>
    <t>Broadsword (8)</t>
  </si>
  <si>
    <t>Ship Name</t>
  </si>
  <si>
    <t>Ship ID</t>
  </si>
  <si>
    <t>Racial Aff</t>
  </si>
  <si>
    <t>Blueprint</t>
  </si>
  <si>
    <t>Size</t>
  </si>
  <si>
    <t>Hull Type</t>
  </si>
  <si>
    <t>Wormhole</t>
  </si>
  <si>
    <t>Heavy Metal</t>
  </si>
  <si>
    <t>Human</t>
  </si>
  <si>
    <t>Light Metal</t>
  </si>
  <si>
    <t>Tempest Hauler</t>
  </si>
  <si>
    <t>Krell Annihilator</t>
  </si>
  <si>
    <t>Krell</t>
  </si>
  <si>
    <t>Normal Metal</t>
  </si>
  <si>
    <t>Black Widow</t>
  </si>
  <si>
    <t>Heavy Organic</t>
  </si>
  <si>
    <t>Courier (50 Hulls)</t>
  </si>
  <si>
    <t>Firefly</t>
  </si>
  <si>
    <t>Normal Organic</t>
  </si>
  <si>
    <t>Mantis</t>
  </si>
  <si>
    <t>Hive</t>
  </si>
  <si>
    <t>Mosquito</t>
  </si>
  <si>
    <t>Hive ?</t>
  </si>
  <si>
    <t>FGZ ?</t>
  </si>
  <si>
    <t>Raptor</t>
  </si>
  <si>
    <t>Scarab</t>
  </si>
  <si>
    <t>Light Organic</t>
  </si>
  <si>
    <t>Swarm</t>
  </si>
  <si>
    <t>Native</t>
  </si>
  <si>
    <t>Wraith</t>
  </si>
  <si>
    <t>Annihilator</t>
  </si>
  <si>
    <t>Buzzard</t>
  </si>
  <si>
    <t>Nemesis</t>
  </si>
  <si>
    <t>Templar</t>
  </si>
  <si>
    <t>Templar Scholar</t>
  </si>
  <si>
    <t>Ulian Defense</t>
  </si>
  <si>
    <t>Ulian Transport</t>
  </si>
  <si>
    <t>Rock Struct</t>
  </si>
  <si>
    <t>Caves (Rock)</t>
  </si>
  <si>
    <t>Caves (Struct)</t>
  </si>
  <si>
    <t>Fighter Hanger</t>
  </si>
  <si>
    <t>*Requires 7 Fighter Bays (238)</t>
  </si>
  <si>
    <t>*Rock Structurals are typically Resources and not Produced</t>
  </si>
  <si>
    <t>*Requires 20 Stealth Plates (470)</t>
  </si>
  <si>
    <t>*Requires 30 Korondite Plates (455)</t>
  </si>
  <si>
    <t>*Requires 10 Platform Hulls (90)</t>
  </si>
  <si>
    <t>Stealth Port</t>
  </si>
  <si>
    <t>Reserved for University</t>
  </si>
  <si>
    <t>Socio-Political Manipulation - Naplian (8066)</t>
  </si>
  <si>
    <t>Socio-Political Manipulation - Flagritz (8067)</t>
  </si>
  <si>
    <t>Socio-Political Manipulation - Krell (8068)</t>
  </si>
  <si>
    <t>Socio-Political Manipulation - Felini (8069)</t>
  </si>
  <si>
    <t>Socio-Political Manipulation - Kastorian (8070)</t>
  </si>
  <si>
    <t>Socio-Political Manipulation - Hive (8071)</t>
  </si>
  <si>
    <t>Socio-Political Manipulation - Wimble (8072)</t>
  </si>
  <si>
    <t>Socio-Political Manipulation - Falconian (8073)</t>
  </si>
  <si>
    <t>Guaranteed Conversion points</t>
  </si>
  <si>
    <t>Ulian Eviscerator</t>
  </si>
  <si>
    <t>Gothic Destroyer</t>
  </si>
  <si>
    <t>Fortification (Packed)</t>
  </si>
  <si>
    <t>Trench Network (Open)</t>
  </si>
  <si>
    <t>Ship Mining Bays</t>
  </si>
  <si>
    <t>Localised Seismic Dampening</t>
  </si>
  <si>
    <t>Economics</t>
  </si>
  <si>
    <t>Urbanisation</t>
  </si>
  <si>
    <t>Industry</t>
  </si>
  <si>
    <t>Health</t>
  </si>
  <si>
    <t>Naval</t>
  </si>
  <si>
    <t>Sub-zero Support</t>
  </si>
  <si>
    <t>Basic Colonisation Support</t>
  </si>
  <si>
    <t>Advanced Colonisation Support</t>
  </si>
  <si>
    <t>Infrastructure Development</t>
  </si>
  <si>
    <t>Worldwide Infrastructure</t>
  </si>
  <si>
    <t>Desert Irrigation</t>
  </si>
  <si>
    <t>Strion Upgrade</t>
  </si>
  <si>
    <t>Ecology</t>
  </si>
  <si>
    <t>Seismology</t>
  </si>
  <si>
    <t>Trade Network</t>
  </si>
  <si>
    <t>Localised Bio-resource Exploitation</t>
  </si>
  <si>
    <t>Cryogenic Interface mkIV</t>
  </si>
  <si>
    <t>Advanced Colonisation Module</t>
  </si>
  <si>
    <t>Meklan - Hive</t>
  </si>
  <si>
    <t>Jack Jones 50 XLH Organic freighter</t>
  </si>
  <si>
    <t>None</t>
  </si>
  <si>
    <t>…</t>
  </si>
  <si>
    <t>Geological Analysis (8727)</t>
  </si>
  <si>
    <t>Survey Rig mkIV (12328)</t>
  </si>
  <si>
    <t>Tech</t>
  </si>
  <si>
    <t>USN Dreadnoughts - 200HmK (9963)</t>
  </si>
  <si>
    <t>Falconian</t>
  </si>
  <si>
    <t>Notes</t>
  </si>
  <si>
    <t>No Items, Hulls &amp; Armour only</t>
  </si>
  <si>
    <t>RIP Warships - 100HmHu (9847)</t>
  </si>
  <si>
    <t>BHD Merchant - 100LmHu (9740)</t>
  </si>
  <si>
    <t>BHD Templar - 75Sm (9731)</t>
  </si>
  <si>
    <t>Ulian Navy - 75Hm (9960)</t>
  </si>
  <si>
    <t>No Technique required</t>
  </si>
  <si>
    <t>Integrity Stabilizer mkII</t>
  </si>
  <si>
    <t>Mining (8650)</t>
  </si>
  <si>
    <t>Teleportation mkIV (8612)</t>
  </si>
  <si>
    <t>Korondox Gas</t>
  </si>
  <si>
    <t>Civil Engineering mkIII</t>
  </si>
  <si>
    <t>Civil Engineering mkII</t>
  </si>
  <si>
    <t>Eviscerating Claw of Krrtcha (12223)</t>
  </si>
  <si>
    <t>Claw Weaponry mkIV (8498)</t>
  </si>
  <si>
    <t>Claw Weaponry mkIV</t>
  </si>
  <si>
    <t>Xlight Organic</t>
  </si>
  <si>
    <t>Warbot mkIII (10852)</t>
  </si>
  <si>
    <t>Seismic Dampening Pylon - Khoros Major</t>
  </si>
  <si>
    <t>Cloaked Kinetic Missile mkIII</t>
  </si>
  <si>
    <t>Kinetic Missile mkIII</t>
  </si>
  <si>
    <t>Terraforming (8120)</t>
  </si>
  <si>
    <t>Applied Technology - Naplian (8833)</t>
  </si>
  <si>
    <t>Hulls</t>
  </si>
  <si>
    <t>Per Week</t>
  </si>
  <si>
    <t>Weeks to Complete</t>
  </si>
  <si>
    <t>Any</t>
  </si>
  <si>
    <t>Maximum Hulls that can be added to a single Ship, regardless of the number of ShipYards used (4 per shipyard, capped as below)</t>
  </si>
  <si>
    <t>Planetary Restoration - Nuclear (8621)</t>
  </si>
  <si>
    <t>Stellar Cartography - Forest (9350)</t>
  </si>
  <si>
    <t>Alien Technology (8701) - Straddle system, Lamda CXLVIII</t>
  </si>
  <si>
    <t>Total Output</t>
  </si>
  <si>
    <t>Output per Complex</t>
  </si>
  <si>
    <t>Taken from details posted on the Nexus Forums =&gt; https://www.phoenixbse.com/index.php?a=posts&amp;tid=98507&amp;lr=on#post_tag</t>
  </si>
  <si>
    <t>ISR</t>
  </si>
  <si>
    <t>Ring</t>
  </si>
  <si>
    <t>Ship's Scan Rating% - Target's Sensor Profile%</t>
  </si>
  <si>
    <t>The chance to detect an asteroid that has been encountered using the above odds is then calculated as:</t>
  </si>
  <si>
    <t>TUs needed to encounter (but not scan) an Asteroid in each sector</t>
  </si>
  <si>
    <t>ISR 1 = Heavy only</t>
  </si>
  <si>
    <t>ISR 2 = Normal or Heavy</t>
  </si>
  <si>
    <t>ISR 3 = Light, Normal, Heavy</t>
  </si>
  <si>
    <t>ISR 4 = XL, L, N, H</t>
  </si>
  <si>
    <t>Stealth Netting</t>
  </si>
  <si>
    <t>Normal Hull Upgrade II</t>
  </si>
  <si>
    <t>Ultra-Refining (8632)</t>
  </si>
  <si>
    <t>Matterial Utilisation Organic (8029)</t>
  </si>
  <si>
    <t>Antimatter (10043)</t>
  </si>
  <si>
    <t>Quantum Capture (8603)</t>
  </si>
  <si>
    <t>Plasma Torpedo mkIII (10224)</t>
  </si>
  <si>
    <t>Cloaked Kinetic Missile (12040)</t>
  </si>
  <si>
    <t>Cloaked Missile (12030)</t>
  </si>
  <si>
    <t>Cloaked Torpedo (12035)</t>
  </si>
  <si>
    <t>Stealth Shuttle (14120)</t>
  </si>
  <si>
    <t>Stealth Port (11025)</t>
  </si>
  <si>
    <t>Courier (20 Hulls)</t>
  </si>
  <si>
    <t>Quantum Cloak mkII (10361)</t>
  </si>
  <si>
    <t>SMS Galalight - 300LmHu (19091) - 3000 mus</t>
  </si>
  <si>
    <t>Odds to encounter using 300 TUs</t>
  </si>
  <si>
    <t>Odds to encounter using 250 TUs</t>
  </si>
  <si>
    <t>Boltzmann Brain Theory (8780)</t>
  </si>
  <si>
    <t>Stellar Analysis (8750)</t>
  </si>
  <si>
    <t>Energetic Compounds - Advanced (8588)</t>
  </si>
  <si>
    <t>Jump Drive - AMXL</t>
  </si>
  <si>
    <t>Kinetic Missile mkII</t>
  </si>
  <si>
    <t>Platform Hull mkII</t>
  </si>
  <si>
    <t>Platform Hull Upgrade mkII</t>
  </si>
  <si>
    <t>Quantum Cloak mkIII (362)</t>
  </si>
  <si>
    <t>Magazine mkII (2025)</t>
  </si>
  <si>
    <t>Missile Launcher mkIII</t>
  </si>
  <si>
    <t>Phase Cloak mkIV</t>
  </si>
  <si>
    <t>Training - Sentient (8631)</t>
  </si>
  <si>
    <t>Soldier (10484)</t>
  </si>
  <si>
    <t>Average</t>
  </si>
  <si>
    <t>x</t>
  </si>
  <si>
    <t>Disaster – 100mus Research destroyed.</t>
  </si>
  <si>
    <t>Disaster – 50 mus Research destroyed.</t>
  </si>
  <si>
    <t>Wrong Avenue – 25 mus Research destroyed.</t>
  </si>
  <si>
    <t>Wrong Avenue – 10 mus Research destroyed.</t>
  </si>
  <si>
    <t>Stalled – $4000 lost</t>
  </si>
  <si>
    <t>Stalled – $2000 lost</t>
  </si>
  <si>
    <t>Stalled – $1000 lost</t>
  </si>
  <si>
    <t>Stalled – $500 lost</t>
  </si>
  <si>
    <t>Wave Technology - Advanced ????</t>
  </si>
  <si>
    <t>Advanced Jump Drive Mechanics (8629)</t>
  </si>
  <si>
    <t>Battle Tank (825)</t>
  </si>
  <si>
    <t>Heavy Battle Tank (829)</t>
  </si>
  <si>
    <t>Assault Tank (833)</t>
  </si>
  <si>
    <t>Robotic Defence Bunker (840)</t>
  </si>
  <si>
    <t>Anti-aircraft Emplacement (844)</t>
  </si>
  <si>
    <t>Light Tank (821)</t>
  </si>
  <si>
    <t>Low Density Alloys</t>
  </si>
  <si>
    <t>Low Density Alloys - Advanced</t>
  </si>
  <si>
    <t>Armoured Fighter Hanger</t>
  </si>
  <si>
    <t>??? Reaction Drives (8572)</t>
  </si>
  <si>
    <t>Wormhole Theory (8300)</t>
  </si>
  <si>
    <t>Wormhole Manipulation (8604)</t>
  </si>
  <si>
    <t>Exclusion Suppression (8602)</t>
  </si>
  <si>
    <t>Lithosphere Analysis (8724)</t>
  </si>
  <si>
    <t>Cyborg Warriors</t>
  </si>
  <si>
    <t>Meklan Disruption (8608)</t>
  </si>
  <si>
    <t>Meklan (8606)</t>
  </si>
  <si>
    <t>Black Guard</t>
  </si>
  <si>
    <t>These can only be researched in Jerusalem (140) and cannot be moved. - Outpost on Darkfold (675) in the Darkfold system (17)</t>
  </si>
  <si>
    <t>Drop Pod mkII (941)</t>
  </si>
  <si>
    <t>Battle Bridge mkII</t>
  </si>
  <si>
    <t>NHS Cavalier (4952)</t>
  </si>
  <si>
    <t>EEM Standard Freighters - 50S (9716) ?</t>
  </si>
  <si>
    <t>Agent Counter Measures (21070)</t>
  </si>
  <si>
    <t>Chameleon Suit (21050)</t>
  </si>
  <si>
    <t>Phalanx Missile mkIII (10214)</t>
  </si>
  <si>
    <t>Human Assault Infantry (10685)</t>
  </si>
  <si>
    <t>Sensor Net mkII (10391)</t>
  </si>
  <si>
    <t>Artillery</t>
  </si>
  <si>
    <t>Energetic Compounds (8587) ?</t>
  </si>
  <si>
    <t>Boarding Shield mkIII (10877)</t>
  </si>
  <si>
    <t>Boarding Shield mkIV (10879)</t>
  </si>
  <si>
    <t>Cloaked Kinetic Missile mkII (12041)</t>
  </si>
  <si>
    <t>Cloaked Torpedo mkIV (12038)</t>
  </si>
  <si>
    <t>Human+ Employee (10686)</t>
  </si>
  <si>
    <t>Jump Drive - AML (11960)</t>
  </si>
  <si>
    <t>Organic Platform Hull (13290)</t>
  </si>
  <si>
    <t>Phalanx Battery mkII (13801)</t>
  </si>
  <si>
    <t>Survey Rig mkII (12326)</t>
  </si>
  <si>
    <t>Survey Rig mkIII (12327)</t>
  </si>
  <si>
    <t>Thermal Lance Torpedo (11995)</t>
  </si>
  <si>
    <t>Titan Tank (14070)</t>
  </si>
  <si>
    <t>Warbot mkIV (10853)</t>
  </si>
  <si>
    <t>Atmospheric Analysis (8725) ?</t>
  </si>
  <si>
    <t>Atmospheric Analysis (8725)</t>
  </si>
  <si>
    <t>Based on info provided by Darak, 9th April 2023. https://www.phoenixbse.com/index.php?a=posts&amp;tid=105492&amp;lr=on#post_tag</t>
  </si>
  <si>
    <t>NON</t>
  </si>
  <si>
    <t>HUM</t>
  </si>
  <si>
    <t>DEN</t>
  </si>
  <si>
    <t>FEL</t>
  </si>
  <si>
    <t>NAP</t>
  </si>
  <si>
    <t>HIV</t>
  </si>
  <si>
    <t>WBL</t>
  </si>
  <si>
    <t>FGZ</t>
  </si>
  <si>
    <t>AQU</t>
  </si>
  <si>
    <t>KAS</t>
  </si>
  <si>
    <t>FCN</t>
  </si>
  <si>
    <t>KRL</t>
  </si>
  <si>
    <t>NAT</t>
  </si>
  <si>
    <t>ARC</t>
  </si>
  <si>
    <t>MOH</t>
  </si>
  <si>
    <t>-</t>
  </si>
  <si>
    <t>1/4</t>
  </si>
  <si>
    <t>1/2</t>
  </si>
  <si>
    <t>HH</t>
  </si>
  <si>
    <t>NH</t>
  </si>
  <si>
    <t>LH</t>
  </si>
  <si>
    <t>XLH</t>
  </si>
  <si>
    <t>Output Value</t>
  </si>
  <si>
    <t>Patches required by Hull Size &amp; Type</t>
  </si>
  <si>
    <t>Integrity Mod</t>
  </si>
  <si>
    <t>% per patch = Integrity restored for each patch used during maintenance visit</t>
  </si>
  <si>
    <t>Patch Modifier</t>
  </si>
  <si>
    <t>Heavy Hulls</t>
  </si>
  <si>
    <t>Patches full maint</t>
  </si>
  <si>
    <t>% per patch</t>
  </si>
  <si>
    <t>Normal Hulls</t>
  </si>
  <si>
    <t>Light Hulls</t>
  </si>
  <si>
    <t>Xlight Hulls</t>
  </si>
  <si>
    <t>Government (8638)</t>
  </si>
  <si>
    <t>Excavation (8660)</t>
  </si>
  <si>
    <t>Archaeological Dig (8661)</t>
  </si>
  <si>
    <t>Extremophiles (8675)</t>
  </si>
  <si>
    <t>...</t>
  </si>
  <si>
    <t>Terrestrial Fauna (8678)</t>
  </si>
  <si>
    <t>Terrestrial Flora (8684)</t>
  </si>
  <si>
    <t>$4000</t>
  </si>
  <si>
    <t>$2000</t>
  </si>
  <si>
    <t>Anti-Personnel Bunker (11600)</t>
  </si>
  <si>
    <t>Cryochamber (10188)</t>
  </si>
  <si>
    <t>Cryopods (10129)</t>
  </si>
  <si>
    <t>Volcanology (8721)</t>
  </si>
  <si>
    <t>$500</t>
  </si>
  <si>
    <t>Asteroid Searcher</t>
  </si>
  <si>
    <t>Eel</t>
  </si>
  <si>
    <t>Escort</t>
  </si>
  <si>
    <t>Lancer</t>
  </si>
  <si>
    <t>Masquerade</t>
  </si>
  <si>
    <t>Peppercorn</t>
  </si>
  <si>
    <t>Xlight Metal</t>
  </si>
  <si>
    <t>Scurry</t>
  </si>
  <si>
    <t>Scuttle</t>
  </si>
  <si>
    <t>Skill</t>
  </si>
  <si>
    <t>Effect</t>
  </si>
  <si>
    <t xml:space="preserve">Base XP </t>
  </si>
  <si>
    <t>Description</t>
  </si>
  <si>
    <t>Civilian</t>
  </si>
  <si>
    <t>Trade</t>
  </si>
  <si>
    <t>Negotiation</t>
  </si>
  <si>
    <t>Reduces Civ Trader Fees [Not coded]</t>
  </si>
  <si>
    <t>Diplomacy</t>
  </si>
  <si>
    <t>Special Action Skill</t>
  </si>
  <si>
    <t>Commander</t>
  </si>
  <si>
    <t>Increases All Command Skills</t>
  </si>
  <si>
    <t>Leadership</t>
  </si>
  <si>
    <t>Increase Crew Factors by %</t>
  </si>
  <si>
    <t>Close Quarters Tactics</t>
  </si>
  <si>
    <t>Short Range Dmg (%)</t>
  </si>
  <si>
    <t>Combat Strategy</t>
  </si>
  <si>
    <t>Control (%)</t>
  </si>
  <si>
    <t>Increases EXP from Drill Crew Order</t>
  </si>
  <si>
    <t>Inquisitor</t>
  </si>
  <si>
    <t>Engineer</t>
  </si>
  <si>
    <t>Increases All Engineering Skills</t>
  </si>
  <si>
    <t>Armour Optimisation</t>
  </si>
  <si>
    <t>Armour (%)</t>
  </si>
  <si>
    <t>Hull Optimisation</t>
  </si>
  <si>
    <t>Hull Defence</t>
  </si>
  <si>
    <t>Damage Control</t>
  </si>
  <si>
    <t>Crew Shielding</t>
  </si>
  <si>
    <t>Reduces crew Damage [not coded]</t>
  </si>
  <si>
    <t>Bulkhead Maintenance</t>
  </si>
  <si>
    <t>Resist Breakdown</t>
  </si>
  <si>
    <t>Engine Tuning</t>
  </si>
  <si>
    <t xml:space="preserve">Increase Manoeuvre Speed </t>
  </si>
  <si>
    <t>Helmsman</t>
  </si>
  <si>
    <t>Increases All Helm Skills, except jump</t>
  </si>
  <si>
    <t>Dodge</t>
  </si>
  <si>
    <t>Evasive Manoeuvres</t>
  </si>
  <si>
    <t>Combat Speed (%)</t>
  </si>
  <si>
    <t>Fleeing</t>
  </si>
  <si>
    <t>Navigation</t>
  </si>
  <si>
    <t>Jumping</t>
  </si>
  <si>
    <t>Personal</t>
  </si>
  <si>
    <t>Systems Mastery</t>
  </si>
  <si>
    <t>Officer Crew Factors</t>
  </si>
  <si>
    <t>Systems Interface</t>
  </si>
  <si>
    <t>Enhanced Officer Crew Factors</t>
  </si>
  <si>
    <t>Battle Field Presence</t>
  </si>
  <si>
    <t>Officers Personal Control value</t>
  </si>
  <si>
    <t>Defence</t>
  </si>
  <si>
    <t>Officer Personal Defence Value</t>
  </si>
  <si>
    <t>Combat Training</t>
  </si>
  <si>
    <t>Armour (P)</t>
  </si>
  <si>
    <t>Rifle</t>
  </si>
  <si>
    <t>Rifle (%)</t>
  </si>
  <si>
    <t>Pistol</t>
  </si>
  <si>
    <t>Pistol (%)</t>
  </si>
  <si>
    <t>Heavy Weapon</t>
  </si>
  <si>
    <t>Heavy Weapon (%)</t>
  </si>
  <si>
    <t>Grenade</t>
  </si>
  <si>
    <t>Grenade (%)</t>
  </si>
  <si>
    <t>Melee</t>
  </si>
  <si>
    <t>Melee (%)</t>
  </si>
  <si>
    <t>2H Melee</t>
  </si>
  <si>
    <t>2H Melee (%)</t>
  </si>
  <si>
    <t>Void Dancing</t>
  </si>
  <si>
    <t>Melee Speed (%)</t>
  </si>
  <si>
    <t>Blade Mastery</t>
  </si>
  <si>
    <t>All Melee (%)</t>
  </si>
  <si>
    <t>Science</t>
  </si>
  <si>
    <t>Increases all science skills</t>
  </si>
  <si>
    <t>GPI</t>
  </si>
  <si>
    <t>Sensors</t>
  </si>
  <si>
    <t>Exploration</t>
  </si>
  <si>
    <t>Special Action Skills: Shown to GM in special action window</t>
  </si>
  <si>
    <t>Prospecting</t>
  </si>
  <si>
    <t>Xeno Biologist</t>
  </si>
  <si>
    <t>Geologist</t>
  </si>
  <si>
    <t>Physicist</t>
  </si>
  <si>
    <t>Chemist</t>
  </si>
  <si>
    <t>Tactical</t>
  </si>
  <si>
    <t>Increases all tactical skillls</t>
  </si>
  <si>
    <t>Accuracy</t>
  </si>
  <si>
    <t>Missile Damage</t>
  </si>
  <si>
    <t>Weapons</t>
  </si>
  <si>
    <t>Energy Damage</t>
  </si>
  <si>
    <t>Kinetic Damage</t>
  </si>
  <si>
    <t>Shield Optimisation</t>
  </si>
  <si>
    <t>Shields</t>
  </si>
  <si>
    <t>/lvl</t>
  </si>
  <si>
    <t>Power Armour</t>
  </si>
  <si>
    <t>Personal Shield</t>
  </si>
  <si>
    <t>Shield (P)</t>
  </si>
  <si>
    <t>Cybernetics</t>
  </si>
  <si>
    <t>Defence (P)</t>
  </si>
  <si>
    <t>Deflector Band</t>
  </si>
  <si>
    <t>Deflector (P)</t>
  </si>
  <si>
    <t>No 2H [Shield]</t>
  </si>
  <si>
    <t>Control (P)</t>
  </si>
  <si>
    <t>No lvls</t>
  </si>
  <si>
    <t>SR Dmg (Skills x2 Dmg)</t>
  </si>
  <si>
    <t>Blaster Rifle</t>
  </si>
  <si>
    <t>4+2/lvl</t>
  </si>
  <si>
    <t>AR 2</t>
  </si>
  <si>
    <t>Projectile Rifle</t>
  </si>
  <si>
    <t>0.5+0.5/lvl</t>
  </si>
  <si>
    <t>AR 1 x2</t>
  </si>
  <si>
    <t>3+1/lvl</t>
  </si>
  <si>
    <t>AR 1</t>
  </si>
  <si>
    <t>Rail Rifle</t>
  </si>
  <si>
    <t>1+1/lvl</t>
  </si>
  <si>
    <t>AR .25</t>
  </si>
  <si>
    <t>Blaster Pistol</t>
  </si>
  <si>
    <t>2+1/lvl</t>
  </si>
  <si>
    <t>AR 2 x2</t>
  </si>
  <si>
    <t>Gauss Pistol</t>
  </si>
  <si>
    <t>AR.25 x2</t>
  </si>
  <si>
    <t>Projectile Pistol</t>
  </si>
  <si>
    <t>0.5/lvl</t>
  </si>
  <si>
    <t>AR 1 x4</t>
  </si>
  <si>
    <t>1.5+0.5/lvl</t>
  </si>
  <si>
    <t>Missile Launcher</t>
  </si>
  <si>
    <t>10+8/lvl</t>
  </si>
  <si>
    <t>AR 4</t>
  </si>
  <si>
    <t>6+2/lvl</t>
  </si>
  <si>
    <t>Heavy Blaster</t>
  </si>
  <si>
    <t>8+4/lvl</t>
  </si>
  <si>
    <t>Vortex Minigun</t>
  </si>
  <si>
    <t>x10</t>
  </si>
  <si>
    <t>Shredder Grenades</t>
  </si>
  <si>
    <t>AR 2 (1 in 4)</t>
  </si>
  <si>
    <t>AR 0.5 (1 in 4)</t>
  </si>
  <si>
    <t>Melee - Add levels</t>
  </si>
  <si>
    <t>x2 AR 1</t>
  </si>
  <si>
    <t>4+1/lvl</t>
  </si>
  <si>
    <t>x2 AR .5</t>
  </si>
  <si>
    <t>x4 AR .5</t>
  </si>
  <si>
    <t>lvl 2</t>
  </si>
  <si>
    <t>lvl 3</t>
  </si>
  <si>
    <t>lvl 4</t>
  </si>
  <si>
    <t>Total XP</t>
  </si>
  <si>
    <t>Category</t>
  </si>
  <si>
    <t>ID</t>
  </si>
  <si>
    <t>Aquatic Fauna Exploitation (6500)</t>
  </si>
  <si>
    <t>Aquatic Fauna (8677)</t>
  </si>
  <si>
    <t>Synthetic Greenhouse Gas mkII (10890)</t>
  </si>
  <si>
    <t>Title</t>
  </si>
  <si>
    <t>Max Trained XP</t>
  </si>
  <si>
    <t>Wages</t>
  </si>
  <si>
    <t>Lieutenant</t>
  </si>
  <si>
    <t>Captain</t>
  </si>
  <si>
    <t>Commodore</t>
  </si>
  <si>
    <t>Vice Admiral</t>
  </si>
  <si>
    <t>Admiral</t>
  </si>
  <si>
    <t>Star Admiral</t>
  </si>
  <si>
    <t>Unlimited</t>
  </si>
  <si>
    <t>1 Million</t>
  </si>
  <si>
    <t>15 k</t>
  </si>
  <si>
    <t>50 k</t>
  </si>
  <si>
    <t>100 k</t>
  </si>
  <si>
    <t>200 k</t>
  </si>
  <si>
    <t>500 k</t>
  </si>
  <si>
    <t>Officer can carry each of the following:</t>
  </si>
  <si>
    <t>[1] Armour Suit</t>
  </si>
  <si>
    <t>[2] Personal Shield</t>
  </si>
  <si>
    <t>[4] One weapon set:</t>
  </si>
  <si>
    <t>Pistol | Deflector | Grenade</t>
  </si>
  <si>
    <t>Rifle | Grenade</t>
  </si>
  <si>
    <t>Melee | Deflector</t>
  </si>
  <si>
    <t>[3] Cybernetics</t>
  </si>
  <si>
    <t>Pistol / Melee only</t>
  </si>
  <si>
    <t>No 2H / Heavy</t>
  </si>
  <si>
    <t>TU's to scan entire sector for encounters</t>
  </si>
  <si>
    <t>Incinerator Grenades (BP)</t>
  </si>
  <si>
    <t>(BP) = Blueprint needed</t>
  </si>
  <si>
    <t>Swagger Stick (BP)</t>
  </si>
  <si>
    <t>Pulse Rifle (BP)</t>
  </si>
  <si>
    <t>Pulse Pistol (BP)</t>
  </si>
  <si>
    <t>Photon Lance (BP)</t>
  </si>
  <si>
    <t>Plasma Blade (BP)</t>
  </si>
  <si>
    <t>Nanofiber Sword (BP)</t>
  </si>
  <si>
    <t>Shredder Talons (BP)</t>
  </si>
  <si>
    <t>Nanofiber Katana (BP)</t>
  </si>
  <si>
    <t>Prod mu</t>
  </si>
  <si>
    <t>Platform Hull mkIII</t>
  </si>
  <si>
    <t>Note: Ship Techniques typically require a Ship Size, Structural Design, Material Utilisation and Racial Design principles</t>
  </si>
  <si>
    <t xml:space="preserve">Small Ship Size (8001) </t>
  </si>
  <si>
    <t xml:space="preserve">Medium Ship Size (8002) </t>
  </si>
  <si>
    <t xml:space="preserve">Material Utilisation Metallic (8019) </t>
  </si>
  <si>
    <t>No Structural Requirements</t>
  </si>
  <si>
    <t>12 Blueprints</t>
  </si>
  <si>
    <t>0 Blueprints</t>
  </si>
  <si>
    <t>2 Blueprints</t>
  </si>
  <si>
    <t>3 Blueprints</t>
  </si>
  <si>
    <t xml:space="preserve">Standard Structural Design (8009) </t>
  </si>
  <si>
    <t>1 Blueprint</t>
  </si>
  <si>
    <t xml:space="preserve">Heavy Structural Design (8010) </t>
  </si>
  <si>
    <t>4 Blueprints</t>
  </si>
  <si>
    <t>Tech Lvl 1</t>
  </si>
  <si>
    <t>Tech Lvl 2</t>
  </si>
  <si>
    <t>Tech Lvl 3</t>
  </si>
  <si>
    <t>Tech Lvl 4</t>
  </si>
  <si>
    <t>Black Hole Theory (8301)</t>
  </si>
  <si>
    <t>Xlight Hull Upgrade mkIII (15568)</t>
  </si>
  <si>
    <t xml:space="preserve">Large Ship Size (8003) </t>
  </si>
  <si>
    <t>Racial Design - Advanced (xxxx)</t>
  </si>
  <si>
    <t>AFF 100 XL Material Type</t>
  </si>
  <si>
    <t>AFF 100 L Material Type</t>
  </si>
  <si>
    <t>AFF 100 S Material Type</t>
  </si>
  <si>
    <t>AFF 100 H Material Type</t>
  </si>
  <si>
    <t>AFF 150 XL Material Type</t>
  </si>
  <si>
    <t>Racial Design - State of the Art (?)</t>
  </si>
  <si>
    <t>Wormhole Stabilser (10189)</t>
  </si>
  <si>
    <t>Integrity Stabilsation (8583)</t>
  </si>
  <si>
    <t>Wormhole Navigator (10359)</t>
  </si>
  <si>
    <t>Light Hull Upgrade mkIII (15576)</t>
  </si>
  <si>
    <t>Technique</t>
  </si>
  <si>
    <t>Possibly GM restricted</t>
  </si>
  <si>
    <t>FCN Falcon - 100HmFa (9785)</t>
  </si>
  <si>
    <t>Possibly removed from game</t>
  </si>
  <si>
    <t>EEM Courier Ships - 25 (9713):</t>
  </si>
  <si>
    <t>Peppercorn (26023)</t>
  </si>
  <si>
    <t>25 XLight Metal (Ore)</t>
  </si>
  <si>
    <t>Asteroid Searcher (25673)</t>
  </si>
  <si>
    <t>2 Light Metal (Sensor)</t>
  </si>
  <si>
    <t>Scuttle (25026)</t>
  </si>
  <si>
    <t>4 Light Metal (Cloaked Bunks Lander)</t>
  </si>
  <si>
    <t>Eel (26027)</t>
  </si>
  <si>
    <t>15 Normal Metal, 35 Light Armour Plates (Dodge Sensor)</t>
  </si>
  <si>
    <t>Masquerade (26024)</t>
  </si>
  <si>
    <t>18 Normal Metal, 40 Korondite Plates (Cargo)</t>
  </si>
  <si>
    <t>Courier (730)</t>
  </si>
  <si>
    <t>20 Normal Metal (Cargo)</t>
  </si>
  <si>
    <t>Lancer (25733)</t>
  </si>
  <si>
    <t>10 Heavy Metal, 43 Korondite Plates (Cargo)</t>
  </si>
  <si>
    <t>Scurry (25811)</t>
  </si>
  <si>
    <t>10 Heavy Organic, 43 Stealth Plates (No Items)</t>
  </si>
  <si>
    <t>Yacht (760)</t>
  </si>
  <si>
    <t>10 Heavy Metal (Cargo Quarters)</t>
  </si>
  <si>
    <t>Escort (26022)</t>
  </si>
  <si>
    <t>20 Heavy Metal, 23 Ablative Armour Plates (Tractors)</t>
  </si>
  <si>
    <t>Surveyor (1)</t>
  </si>
  <si>
    <t>20 Heavy Metal (Sensors Cargo)</t>
  </si>
  <si>
    <t>Sprint (2)</t>
  </si>
  <si>
    <t>25 Heavy Metal (Cargo)</t>
  </si>
  <si>
    <t>Barge (3)</t>
  </si>
  <si>
    <t>50 Light Metal (Cargo)</t>
  </si>
  <si>
    <t>Light Hauler (63)</t>
  </si>
  <si>
    <t>Pathfinder (28035)</t>
  </si>
  <si>
    <t>30 Normal Metal, 55 Armour (Sensors Cargo Propsector)</t>
  </si>
  <si>
    <t>Solo (9)</t>
  </si>
  <si>
    <t>50 Normal Metal, 78 Armour (Cargo)</t>
  </si>
  <si>
    <t>Survey Cruiser (25061)</t>
  </si>
  <si>
    <t>50 Normal Metal, 78 Armour (Sensors Cargo Quarters Propsector)</t>
  </si>
  <si>
    <t>EEM Destroyers - 50H (9717):</t>
  </si>
  <si>
    <t>Asteroid (26050)</t>
  </si>
  <si>
    <t>50 Heavy Metal, 126 Ablative (Rail Guns &amp; Cloak)</t>
  </si>
  <si>
    <t>Gunboat (25530)</t>
  </si>
  <si>
    <t>50 Heavy Metal, 126 Armour (Missile)</t>
  </si>
  <si>
    <t>Javelin (25004)</t>
  </si>
  <si>
    <t>50 Heavy Metal, 126 Ablative (Torpedo)</t>
  </si>
  <si>
    <t>Shark (26030)</t>
  </si>
  <si>
    <t>50 Heavy Metal, 126 Ablative (Tractor &amp; Torpedo)</t>
  </si>
  <si>
    <t>50 Light Metal, 23 Ablative (Cargo)</t>
  </si>
  <si>
    <t>Mayflower (5)</t>
  </si>
  <si>
    <t>75 Light Metal, 30 Ablative (Quarters Cargo)</t>
  </si>
  <si>
    <t>Caravel (6)</t>
  </si>
  <si>
    <t>75 Light Metal (Cargo Quarters)</t>
  </si>
  <si>
    <t>Far Courier (7)</t>
  </si>
  <si>
    <t>75 Normal Metal, 102 Ablative (Cargo Quarters)</t>
  </si>
  <si>
    <t>EM Warships - 75Hm (9719)</t>
  </si>
  <si>
    <t>75 Heavy Metal, 165 Armour (Missile)</t>
  </si>
  <si>
    <t>Supra Freighter (540)</t>
  </si>
  <si>
    <t>Halifax (26010)</t>
  </si>
  <si>
    <t>Murmansk (26011)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</si>
</sst>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Complexes&quot;;&quot;Error&quot;;\-"/>
  </numFmts>
  <fonts count="3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b/>
      <sz val="11"/>
      <name val="Arial"/>
      <family val="2"/>
    </font>
    <font>
      <b/>
      <sz val="11"/>
      <color indexed="9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2"/>
      <name val="Arial"/>
      <family val="2"/>
    </font>
    <font>
      <sz val="10"/>
      <name val="Arial"/>
      <family val="2"/>
    </font>
    <font>
      <sz val="10"/>
      <name val="Arial Unicode MS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8"/>
      <color theme="0"/>
      <name val="Arial"/>
      <family val="2"/>
    </font>
    <font>
      <b/>
      <sz val="11"/>
      <color theme="0"/>
      <name val="Arial"/>
      <family val="2"/>
    </font>
    <font>
      <sz val="10"/>
      <color theme="1" tint="0.499984740745262"/>
      <name val="Arial"/>
      <family val="2"/>
    </font>
    <font>
      <b/>
      <sz val="22"/>
      <color theme="1"/>
      <name val="Calibri"/>
      <family val="2"/>
      <scheme val="minor"/>
    </font>
    <font>
      <sz val="8"/>
      <color theme="1" tint="0.499984740745262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FFFFFF"/>
      <name val="Calibri"/>
      <family val="2"/>
    </font>
    <font>
      <b/>
      <sz val="11"/>
      <color theme="1"/>
      <name val="Calibri"/>
      <family val="2"/>
      <scheme val="minor"/>
    </font>
  </fonts>
  <fills count="5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B9"/>
        <bgColor indexed="64"/>
      </patternFill>
    </fill>
    <fill>
      <patternFill patternType="solid">
        <fgColor rgb="FFDFC9E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FFE6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 style="medium">
        <color rgb="FFBDD6EE"/>
      </right>
      <top/>
      <bottom style="medium">
        <color rgb="FFBDD6EE"/>
      </bottom>
      <diagonal/>
    </border>
    <border>
      <left/>
      <right style="medium">
        <color rgb="FFBDD6EE"/>
      </right>
      <top style="medium">
        <color rgb="FFBDD6EE"/>
      </top>
      <bottom style="medium">
        <color rgb="FFBDD6EE"/>
      </bottom>
      <diagonal/>
    </border>
    <border>
      <left/>
      <right style="medium">
        <color rgb="FFB4C6E7"/>
      </right>
      <top/>
      <bottom style="medium">
        <color rgb="FFB4C6E7"/>
      </bottom>
      <diagonal/>
    </border>
    <border>
      <left style="medium">
        <color rgb="FFB4C6E7"/>
      </left>
      <right style="medium">
        <color rgb="FFB4C6E7"/>
      </right>
      <top/>
      <bottom style="medium">
        <color rgb="FFB4C6E7"/>
      </bottom>
      <diagonal/>
    </border>
    <border>
      <left style="medium">
        <color rgb="FFBDD6EE"/>
      </left>
      <right style="medium">
        <color rgb="FFBDD6EE"/>
      </right>
      <top/>
      <bottom style="medium">
        <color rgb="FFBDD6EE"/>
      </bottom>
      <diagonal/>
    </border>
    <border>
      <left style="medium">
        <color rgb="FFBDD6EE"/>
      </left>
      <right style="medium">
        <color rgb="FFBDD6EE"/>
      </right>
      <top style="medium">
        <color rgb="FFBDD6EE"/>
      </top>
      <bottom style="medium">
        <color rgb="FFBDD6EE"/>
      </bottom>
      <diagonal/>
    </border>
    <border>
      <left style="medium">
        <color rgb="FFB4C6E7"/>
      </left>
      <right style="medium">
        <color rgb="FFB4C6E7"/>
      </right>
      <top style="medium">
        <color rgb="FFB4C6E7"/>
      </top>
      <bottom style="thick">
        <color rgb="FF8EAADB"/>
      </bottom>
      <diagonal/>
    </border>
    <border>
      <left/>
      <right style="medium">
        <color rgb="FFB4C6E7"/>
      </right>
      <top style="medium">
        <color rgb="FFB4C6E7"/>
      </top>
      <bottom style="thick">
        <color rgb="FF8EAADB"/>
      </bottom>
      <diagonal/>
    </border>
    <border>
      <left style="medium">
        <color rgb="FFBDD6EE"/>
      </left>
      <right style="medium">
        <color rgb="FFBDD6EE"/>
      </right>
      <top style="medium">
        <color rgb="FFBDD6EE"/>
      </top>
      <bottom style="thick">
        <color rgb="FF9CC2E5"/>
      </bottom>
      <diagonal/>
    </border>
    <border>
      <left/>
      <right style="medium">
        <color rgb="FFBDD6EE"/>
      </right>
      <top style="medium">
        <color rgb="FFBDD6EE"/>
      </top>
      <bottom style="thick">
        <color rgb="FF9CC2E5"/>
      </bottom>
      <diagonal/>
    </border>
    <border>
      <left style="medium">
        <color rgb="FFBDD6EE"/>
      </left>
      <right style="medium">
        <color rgb="FFBDD6EE"/>
      </right>
      <top style="medium">
        <color rgb="FFBDD6EE"/>
      </top>
      <bottom/>
      <diagonal/>
    </border>
    <border>
      <left style="medium">
        <color rgb="FFBDD6EE"/>
      </left>
      <right style="medium">
        <color rgb="FFBDD6EE"/>
      </right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380">
    <xf numFmtId="0" fontId="0" fillId="0" borderId="0" xfId="0"/>
    <xf numFmtId="0" fontId="5" fillId="2" borderId="1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0" fontId="6" fillId="8" borderId="3" xfId="0" applyFont="1" applyFill="1" applyBorder="1" applyAlignment="1">
      <alignment horizontal="center"/>
    </xf>
    <xf numFmtId="0" fontId="7" fillId="0" borderId="0" xfId="0" applyFont="1"/>
    <xf numFmtId="0" fontId="7" fillId="9" borderId="4" xfId="0" applyFont="1" applyFill="1" applyBorder="1" applyAlignment="1">
      <alignment horizontal="left"/>
    </xf>
    <xf numFmtId="0" fontId="7" fillId="0" borderId="5" xfId="0" applyFont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3" fontId="7" fillId="10" borderId="4" xfId="0" applyNumberFormat="1" applyFont="1" applyFill="1" applyBorder="1" applyAlignment="1">
      <alignment horizontal="center"/>
    </xf>
    <xf numFmtId="3" fontId="7" fillId="0" borderId="5" xfId="0" applyNumberFormat="1" applyFont="1" applyBorder="1" applyAlignment="1">
      <alignment horizontal="center"/>
    </xf>
    <xf numFmtId="3" fontId="7" fillId="3" borderId="5" xfId="0" applyNumberFormat="1" applyFont="1" applyFill="1" applyBorder="1" applyAlignment="1">
      <alignment horizontal="center"/>
    </xf>
    <xf numFmtId="3" fontId="7" fillId="2" borderId="4" xfId="0" applyNumberFormat="1" applyFont="1" applyFill="1" applyBorder="1" applyAlignment="1">
      <alignment horizontal="center"/>
    </xf>
    <xf numFmtId="3" fontId="7" fillId="11" borderId="6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7" fillId="3" borderId="0" xfId="0" applyFont="1" applyFill="1" applyAlignment="1">
      <alignment horizontal="center"/>
    </xf>
    <xf numFmtId="3" fontId="7" fillId="10" borderId="7" xfId="0" applyNumberFormat="1" applyFont="1" applyFill="1" applyBorder="1" applyAlignment="1">
      <alignment horizontal="center"/>
    </xf>
    <xf numFmtId="3" fontId="7" fillId="0" borderId="0" xfId="0" applyNumberFormat="1" applyFont="1" applyAlignment="1">
      <alignment horizontal="center"/>
    </xf>
    <xf numFmtId="3" fontId="7" fillId="3" borderId="0" xfId="0" applyNumberFormat="1" applyFont="1" applyFill="1" applyAlignment="1">
      <alignment horizontal="center"/>
    </xf>
    <xf numFmtId="3" fontId="7" fillId="2" borderId="7" xfId="0" applyNumberFormat="1" applyFont="1" applyFill="1" applyBorder="1" applyAlignment="1">
      <alignment horizontal="center"/>
    </xf>
    <xf numFmtId="0" fontId="7" fillId="9" borderId="8" xfId="0" applyFont="1" applyFill="1" applyBorder="1" applyAlignment="1">
      <alignment horizontal="left"/>
    </xf>
    <xf numFmtId="0" fontId="7" fillId="0" borderId="9" xfId="0" applyFont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3" fontId="7" fillId="10" borderId="8" xfId="0" applyNumberFormat="1" applyFont="1" applyFill="1" applyBorder="1" applyAlignment="1">
      <alignment horizontal="center"/>
    </xf>
    <xf numFmtId="3" fontId="7" fillId="0" borderId="9" xfId="0" applyNumberFormat="1" applyFont="1" applyBorder="1" applyAlignment="1">
      <alignment horizontal="center"/>
    </xf>
    <xf numFmtId="3" fontId="7" fillId="3" borderId="9" xfId="0" applyNumberFormat="1" applyFont="1" applyFill="1" applyBorder="1" applyAlignment="1">
      <alignment horizontal="center"/>
    </xf>
    <xf numFmtId="3" fontId="7" fillId="2" borderId="8" xfId="0" applyNumberFormat="1" applyFont="1" applyFill="1" applyBorder="1" applyAlignment="1">
      <alignment horizontal="center"/>
    </xf>
    <xf numFmtId="3" fontId="7" fillId="11" borderId="10" xfId="0" applyNumberFormat="1" applyFont="1" applyFill="1" applyBorder="1" applyAlignment="1">
      <alignment horizontal="center"/>
    </xf>
    <xf numFmtId="3" fontId="7" fillId="11" borderId="11" xfId="0" applyNumberFormat="1" applyFont="1" applyFill="1" applyBorder="1" applyAlignment="1">
      <alignment horizontal="center"/>
    </xf>
    <xf numFmtId="0" fontId="6" fillId="7" borderId="12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3" fontId="5" fillId="5" borderId="1" xfId="0" applyNumberFormat="1" applyFont="1" applyFill="1" applyBorder="1" applyAlignment="1">
      <alignment horizontal="center"/>
    </xf>
    <xf numFmtId="3" fontId="5" fillId="3" borderId="12" xfId="0" applyNumberFormat="1" applyFont="1" applyFill="1" applyBorder="1" applyAlignment="1">
      <alignment horizontal="center"/>
    </xf>
    <xf numFmtId="3" fontId="6" fillId="4" borderId="2" xfId="0" applyNumberFormat="1" applyFont="1" applyFill="1" applyBorder="1" applyAlignment="1">
      <alignment horizontal="center"/>
    </xf>
    <xf numFmtId="3" fontId="5" fillId="3" borderId="2" xfId="0" applyNumberFormat="1" applyFont="1" applyFill="1" applyBorder="1" applyAlignment="1">
      <alignment horizontal="center"/>
    </xf>
    <xf numFmtId="3" fontId="6" fillId="6" borderId="1" xfId="0" applyNumberFormat="1" applyFont="1" applyFill="1" applyBorder="1" applyAlignment="1">
      <alignment horizontal="center"/>
    </xf>
    <xf numFmtId="3" fontId="6" fillId="7" borderId="1" xfId="0" applyNumberFormat="1" applyFont="1" applyFill="1" applyBorder="1" applyAlignment="1">
      <alignment horizontal="center"/>
    </xf>
    <xf numFmtId="3" fontId="6" fillId="8" borderId="1" xfId="0" applyNumberFormat="1" applyFont="1" applyFill="1" applyBorder="1" applyAlignment="1">
      <alignment horizontal="center"/>
    </xf>
    <xf numFmtId="0" fontId="5" fillId="0" borderId="0" xfId="0" applyFont="1" applyAlignment="1">
      <alignment horizontal="right"/>
    </xf>
    <xf numFmtId="3" fontId="5" fillId="0" borderId="1" xfId="0" applyNumberFormat="1" applyFont="1" applyBorder="1" applyAlignment="1">
      <alignment horizontal="center"/>
    </xf>
    <xf numFmtId="0" fontId="7" fillId="9" borderId="6" xfId="0" applyFont="1" applyFill="1" applyBorder="1" applyAlignment="1">
      <alignment horizontal="left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9" fillId="0" borderId="1" xfId="0" applyFont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12" borderId="1" xfId="0" applyFill="1" applyBorder="1" applyAlignment="1">
      <alignment horizontal="center"/>
    </xf>
    <xf numFmtId="0" fontId="0" fillId="13" borderId="1" xfId="0" applyFill="1" applyBorder="1" applyAlignment="1">
      <alignment horizontal="center"/>
    </xf>
    <xf numFmtId="0" fontId="0" fillId="14" borderId="1" xfId="0" applyFill="1" applyBorder="1" applyAlignment="1">
      <alignment horizontal="center"/>
    </xf>
    <xf numFmtId="0" fontId="0" fillId="15" borderId="1" xfId="0" applyFill="1" applyBorder="1" applyAlignment="1">
      <alignment horizontal="center"/>
    </xf>
    <xf numFmtId="0" fontId="0" fillId="16" borderId="1" xfId="0" applyFill="1" applyBorder="1" applyAlignment="1">
      <alignment horizontal="center"/>
    </xf>
    <xf numFmtId="0" fontId="0" fillId="17" borderId="1" xfId="0" applyFill="1" applyBorder="1" applyAlignment="1">
      <alignment horizontal="center"/>
    </xf>
    <xf numFmtId="0" fontId="0" fillId="18" borderId="1" xfId="0" applyFill="1" applyBorder="1" applyAlignment="1">
      <alignment horizontal="center"/>
    </xf>
    <xf numFmtId="0" fontId="0" fillId="10" borderId="1" xfId="0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0" fillId="19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0" fillId="20" borderId="1" xfId="0" applyFill="1" applyBorder="1" applyAlignment="1">
      <alignment horizontal="center"/>
    </xf>
    <xf numFmtId="0" fontId="0" fillId="21" borderId="1" xfId="0" applyFill="1" applyBorder="1" applyAlignment="1">
      <alignment horizontal="center"/>
    </xf>
    <xf numFmtId="0" fontId="0" fillId="22" borderId="1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/>
    <xf numFmtId="0" fontId="9" fillId="0" borderId="0" xfId="0" applyFont="1"/>
    <xf numFmtId="0" fontId="0" fillId="18" borderId="4" xfId="0" applyFill="1" applyBorder="1"/>
    <xf numFmtId="0" fontId="0" fillId="18" borderId="1" xfId="0" applyFill="1" applyBorder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horizontal="left"/>
    </xf>
    <xf numFmtId="0" fontId="11" fillId="0" borderId="0" xfId="0" applyFont="1" applyAlignment="1">
      <alignment wrapText="1"/>
    </xf>
    <xf numFmtId="3" fontId="0" fillId="0" borderId="0" xfId="0" applyNumberFormat="1"/>
    <xf numFmtId="3" fontId="9" fillId="0" borderId="0" xfId="0" applyNumberFormat="1" applyFont="1" applyAlignment="1">
      <alignment horizontal="center"/>
    </xf>
    <xf numFmtId="3" fontId="9" fillId="11" borderId="4" xfId="0" applyNumberFormat="1" applyFont="1" applyFill="1" applyBorder="1"/>
    <xf numFmtId="3" fontId="0" fillId="11" borderId="14" xfId="0" applyNumberFormat="1" applyFill="1" applyBorder="1" applyAlignment="1">
      <alignment horizontal="center"/>
    </xf>
    <xf numFmtId="3" fontId="0" fillId="11" borderId="5" xfId="0" applyNumberFormat="1" applyFill="1" applyBorder="1" applyAlignment="1">
      <alignment horizontal="center"/>
    </xf>
    <xf numFmtId="3" fontId="0" fillId="11" borderId="6" xfId="0" applyNumberFormat="1" applyFill="1" applyBorder="1" applyAlignment="1">
      <alignment horizontal="center"/>
    </xf>
    <xf numFmtId="3" fontId="0" fillId="11" borderId="4" xfId="0" applyNumberFormat="1" applyFill="1" applyBorder="1" applyAlignment="1">
      <alignment horizontal="center"/>
    </xf>
    <xf numFmtId="3" fontId="9" fillId="11" borderId="7" xfId="0" applyNumberFormat="1" applyFont="1" applyFill="1" applyBorder="1"/>
    <xf numFmtId="3" fontId="0" fillId="11" borderId="13" xfId="0" applyNumberFormat="1" applyFill="1" applyBorder="1" applyAlignment="1">
      <alignment horizontal="center"/>
    </xf>
    <xf numFmtId="3" fontId="0" fillId="11" borderId="11" xfId="0" applyNumberFormat="1" applyFill="1" applyBorder="1" applyAlignment="1">
      <alignment horizontal="center"/>
    </xf>
    <xf numFmtId="3" fontId="0" fillId="11" borderId="7" xfId="0" applyNumberFormat="1" applyFill="1" applyBorder="1" applyAlignment="1">
      <alignment horizontal="center"/>
    </xf>
    <xf numFmtId="3" fontId="9" fillId="10" borderId="7" xfId="0" applyNumberFormat="1" applyFont="1" applyFill="1" applyBorder="1"/>
    <xf numFmtId="3" fontId="0" fillId="10" borderId="13" xfId="0" applyNumberFormat="1" applyFill="1" applyBorder="1" applyAlignment="1">
      <alignment horizontal="center"/>
    </xf>
    <xf numFmtId="3" fontId="0" fillId="10" borderId="11" xfId="0" applyNumberFormat="1" applyFill="1" applyBorder="1" applyAlignment="1">
      <alignment horizontal="center"/>
    </xf>
    <xf numFmtId="3" fontId="0" fillId="10" borderId="7" xfId="0" applyNumberFormat="1" applyFill="1" applyBorder="1" applyAlignment="1">
      <alignment horizontal="center"/>
    </xf>
    <xf numFmtId="3" fontId="9" fillId="5" borderId="7" xfId="0" applyNumberFormat="1" applyFont="1" applyFill="1" applyBorder="1"/>
    <xf numFmtId="3" fontId="0" fillId="5" borderId="13" xfId="0" applyNumberFormat="1" applyFill="1" applyBorder="1" applyAlignment="1">
      <alignment horizontal="center"/>
    </xf>
    <xf numFmtId="3" fontId="0" fillId="5" borderId="11" xfId="0" applyNumberFormat="1" applyFill="1" applyBorder="1" applyAlignment="1">
      <alignment horizontal="center"/>
    </xf>
    <xf numFmtId="3" fontId="0" fillId="5" borderId="7" xfId="0" applyNumberFormat="1" applyFill="1" applyBorder="1" applyAlignment="1">
      <alignment horizontal="center"/>
    </xf>
    <xf numFmtId="3" fontId="0" fillId="0" borderId="0" xfId="0" applyNumberFormat="1" applyAlignment="1">
      <alignment horizontal="center"/>
    </xf>
    <xf numFmtId="3" fontId="9" fillId="5" borderId="8" xfId="0" applyNumberFormat="1" applyFont="1" applyFill="1" applyBorder="1"/>
    <xf numFmtId="3" fontId="0" fillId="5" borderId="15" xfId="0" applyNumberFormat="1" applyFill="1" applyBorder="1" applyAlignment="1">
      <alignment horizontal="center"/>
    </xf>
    <xf numFmtId="3" fontId="0" fillId="5" borderId="9" xfId="0" applyNumberFormat="1" applyFill="1" applyBorder="1" applyAlignment="1">
      <alignment horizontal="center"/>
    </xf>
    <xf numFmtId="3" fontId="0" fillId="5" borderId="10" xfId="0" applyNumberFormat="1" applyFill="1" applyBorder="1" applyAlignment="1">
      <alignment horizontal="center"/>
    </xf>
    <xf numFmtId="3" fontId="0" fillId="5" borderId="8" xfId="0" applyNumberFormat="1" applyFill="1" applyBorder="1" applyAlignment="1">
      <alignment horizontal="center"/>
    </xf>
    <xf numFmtId="3" fontId="0" fillId="11" borderId="0" xfId="0" applyNumberFormat="1" applyFill="1" applyAlignment="1">
      <alignment horizontal="center"/>
    </xf>
    <xf numFmtId="3" fontId="0" fillId="10" borderId="0" xfId="0" applyNumberFormat="1" applyFill="1" applyAlignment="1">
      <alignment horizontal="center"/>
    </xf>
    <xf numFmtId="3" fontId="0" fillId="5" borderId="0" xfId="0" applyNumberFormat="1" applyFill="1" applyAlignment="1">
      <alignment horizontal="center"/>
    </xf>
    <xf numFmtId="0" fontId="13" fillId="0" borderId="0" xfId="0" applyFont="1" applyAlignment="1">
      <alignment vertical="center"/>
    </xf>
    <xf numFmtId="0" fontId="14" fillId="0" borderId="0" xfId="0" applyFont="1"/>
    <xf numFmtId="0" fontId="13" fillId="23" borderId="16" xfId="0" applyFont="1" applyFill="1" applyBorder="1" applyAlignment="1">
      <alignment vertical="center" wrapText="1"/>
    </xf>
    <xf numFmtId="0" fontId="17" fillId="23" borderId="17" xfId="0" applyFont="1" applyFill="1" applyBorder="1" applyAlignment="1">
      <alignment horizontal="right" vertical="center" wrapText="1"/>
    </xf>
    <xf numFmtId="0" fontId="12" fillId="0" borderId="18" xfId="0" applyFont="1" applyBorder="1" applyAlignment="1">
      <alignment vertical="center" wrapText="1"/>
    </xf>
    <xf numFmtId="3" fontId="12" fillId="0" borderId="19" xfId="0" applyNumberFormat="1" applyFont="1" applyBorder="1" applyAlignment="1">
      <alignment horizontal="right" vertical="center" wrapText="1"/>
    </xf>
    <xf numFmtId="0" fontId="18" fillId="24" borderId="19" xfId="0" applyFont="1" applyFill="1" applyBorder="1" applyAlignment="1">
      <alignment horizontal="right" vertical="center" wrapText="1"/>
    </xf>
    <xf numFmtId="0" fontId="18" fillId="25" borderId="19" xfId="0" applyFont="1" applyFill="1" applyBorder="1" applyAlignment="1">
      <alignment horizontal="right" vertical="center" wrapText="1"/>
    </xf>
    <xf numFmtId="0" fontId="18" fillId="26" borderId="19" xfId="0" applyFont="1" applyFill="1" applyBorder="1" applyAlignment="1">
      <alignment horizontal="right" vertical="center" wrapText="1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0" fillId="27" borderId="9" xfId="0" applyFill="1" applyBorder="1" applyAlignment="1">
      <alignment horizontal="right"/>
    </xf>
    <xf numFmtId="0" fontId="0" fillId="27" borderId="9" xfId="0" applyFill="1" applyBorder="1"/>
    <xf numFmtId="0" fontId="0" fillId="27" borderId="0" xfId="0" applyFill="1" applyAlignment="1">
      <alignment horizontal="right"/>
    </xf>
    <xf numFmtId="49" fontId="0" fillId="27" borderId="11" xfId="0" applyNumberForma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28" borderId="0" xfId="0" applyNumberFormat="1" applyFill="1" applyAlignment="1">
      <alignment horizontal="right"/>
    </xf>
    <xf numFmtId="0" fontId="0" fillId="0" borderId="0" xfId="0" applyAlignment="1">
      <alignment horizontal="left"/>
    </xf>
    <xf numFmtId="0" fontId="10" fillId="29" borderId="0" xfId="0" applyFont="1" applyFill="1" applyAlignment="1">
      <alignment horizontal="center"/>
    </xf>
    <xf numFmtId="0" fontId="10" fillId="29" borderId="0" xfId="0" applyFont="1" applyFill="1" applyAlignment="1">
      <alignment horizontal="left"/>
    </xf>
    <xf numFmtId="0" fontId="10" fillId="29" borderId="0" xfId="0" applyFont="1" applyFill="1"/>
    <xf numFmtId="0" fontId="19" fillId="30" borderId="9" xfId="0" applyFont="1" applyFill="1" applyBorder="1" applyAlignment="1">
      <alignment horizontal="center"/>
    </xf>
    <xf numFmtId="0" fontId="10" fillId="31" borderId="0" xfId="0" applyFont="1" applyFill="1" applyAlignment="1">
      <alignment horizontal="center"/>
    </xf>
    <xf numFmtId="0" fontId="10" fillId="31" borderId="0" xfId="0" applyFont="1" applyFill="1" applyAlignment="1">
      <alignment horizontal="left"/>
    </xf>
    <xf numFmtId="0" fontId="10" fillId="31" borderId="0" xfId="0" applyFont="1" applyFill="1"/>
    <xf numFmtId="0" fontId="10" fillId="32" borderId="0" xfId="0" applyFont="1" applyFill="1" applyAlignment="1">
      <alignment horizontal="center"/>
    </xf>
    <xf numFmtId="0" fontId="10" fillId="32" borderId="0" xfId="0" applyFont="1" applyFill="1" applyAlignment="1">
      <alignment horizontal="left"/>
    </xf>
    <xf numFmtId="0" fontId="10" fillId="32" borderId="0" xfId="0" applyFont="1" applyFill="1"/>
    <xf numFmtId="0" fontId="10" fillId="33" borderId="0" xfId="0" applyFont="1" applyFill="1" applyAlignment="1">
      <alignment horizontal="center"/>
    </xf>
    <xf numFmtId="0" fontId="10" fillId="33" borderId="0" xfId="0" applyFont="1" applyFill="1"/>
    <xf numFmtId="0" fontId="10" fillId="33" borderId="0" xfId="0" applyFont="1" applyFill="1" applyAlignment="1">
      <alignment horizontal="left"/>
    </xf>
    <xf numFmtId="0" fontId="10" fillId="34" borderId="0" xfId="0" applyFont="1" applyFill="1" applyAlignment="1">
      <alignment horizontal="center"/>
    </xf>
    <xf numFmtId="0" fontId="10" fillId="34" borderId="0" xfId="0" applyFont="1" applyFill="1"/>
    <xf numFmtId="0" fontId="11" fillId="0" borderId="0" xfId="0" applyFont="1" applyAlignment="1">
      <alignment horizontal="center"/>
    </xf>
    <xf numFmtId="0" fontId="10" fillId="34" borderId="0" xfId="0" applyFont="1" applyFill="1" applyAlignment="1">
      <alignment horizontal="left"/>
    </xf>
    <xf numFmtId="0" fontId="19" fillId="35" borderId="9" xfId="0" applyFont="1" applyFill="1" applyBorder="1" applyAlignment="1">
      <alignment horizontal="center"/>
    </xf>
    <xf numFmtId="0" fontId="11" fillId="29" borderId="0" xfId="0" applyFont="1" applyFill="1"/>
    <xf numFmtId="0" fontId="11" fillId="29" borderId="0" xfId="0" applyFont="1" applyFill="1" applyAlignment="1">
      <alignment horizontal="left"/>
    </xf>
    <xf numFmtId="0" fontId="0" fillId="32" borderId="0" xfId="0" applyFill="1"/>
    <xf numFmtId="4" fontId="0" fillId="0" borderId="0" xfId="0" applyNumberFormat="1"/>
    <xf numFmtId="0" fontId="0" fillId="31" borderId="9" xfId="0" applyFill="1" applyBorder="1" applyAlignment="1">
      <alignment horizontal="left"/>
    </xf>
    <xf numFmtId="0" fontId="0" fillId="31" borderId="9" xfId="0" applyFill="1" applyBorder="1" applyAlignment="1">
      <alignment horizontal="right"/>
    </xf>
    <xf numFmtId="0" fontId="0" fillId="31" borderId="9" xfId="0" applyFill="1" applyBorder="1"/>
    <xf numFmtId="0" fontId="15" fillId="0" borderId="0" xfId="0" applyFont="1" applyAlignment="1">
      <alignment horizontal="left"/>
    </xf>
    <xf numFmtId="0" fontId="6" fillId="4" borderId="3" xfId="0" applyFont="1" applyFill="1" applyBorder="1" applyAlignment="1">
      <alignment horizontal="center"/>
    </xf>
    <xf numFmtId="3" fontId="20" fillId="36" borderId="9" xfId="0" applyNumberFormat="1" applyFont="1" applyFill="1" applyBorder="1" applyAlignment="1">
      <alignment horizontal="center"/>
    </xf>
    <xf numFmtId="0" fontId="7" fillId="9" borderId="11" xfId="0" applyFont="1" applyFill="1" applyBorder="1" applyAlignment="1">
      <alignment horizontal="left"/>
    </xf>
    <xf numFmtId="3" fontId="7" fillId="19" borderId="13" xfId="0" applyNumberFormat="1" applyFont="1" applyFill="1" applyBorder="1" applyAlignment="1">
      <alignment horizontal="center"/>
    </xf>
    <xf numFmtId="3" fontId="7" fillId="19" borderId="14" xfId="0" applyNumberFormat="1" applyFont="1" applyFill="1" applyBorder="1" applyAlignment="1">
      <alignment horizontal="center"/>
    </xf>
    <xf numFmtId="3" fontId="7" fillId="19" borderId="15" xfId="0" applyNumberFormat="1" applyFont="1" applyFill="1" applyBorder="1" applyAlignment="1">
      <alignment horizontal="center"/>
    </xf>
    <xf numFmtId="0" fontId="7" fillId="9" borderId="10" xfId="0" applyFont="1" applyFill="1" applyBorder="1" applyAlignment="1">
      <alignment horizontal="left"/>
    </xf>
    <xf numFmtId="0" fontId="7" fillId="9" borderId="3" xfId="0" applyFont="1" applyFill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3" fontId="7" fillId="3" borderId="2" xfId="0" applyNumberFormat="1" applyFont="1" applyFill="1" applyBorder="1" applyAlignment="1">
      <alignment horizontal="center"/>
    </xf>
    <xf numFmtId="3" fontId="7" fillId="10" borderId="1" xfId="0" applyNumberFormat="1" applyFont="1" applyFill="1" applyBorder="1" applyAlignment="1">
      <alignment horizontal="center"/>
    </xf>
    <xf numFmtId="3" fontId="7" fillId="0" borderId="2" xfId="0" applyNumberFormat="1" applyFont="1" applyBorder="1" applyAlignment="1">
      <alignment horizontal="center"/>
    </xf>
    <xf numFmtId="0" fontId="0" fillId="32" borderId="0" xfId="0" applyFill="1" applyAlignment="1">
      <alignment horizontal="center"/>
    </xf>
    <xf numFmtId="0" fontId="9" fillId="32" borderId="0" xfId="0" applyFont="1" applyFill="1" applyAlignment="1">
      <alignment horizontal="center"/>
    </xf>
    <xf numFmtId="0" fontId="0" fillId="32" borderId="13" xfId="0" applyFill="1" applyBorder="1" applyAlignment="1">
      <alignment horizontal="center"/>
    </xf>
    <xf numFmtId="0" fontId="0" fillId="37" borderId="1" xfId="0" applyFill="1" applyBorder="1" applyAlignment="1">
      <alignment horizontal="center"/>
    </xf>
    <xf numFmtId="0" fontId="11" fillId="32" borderId="0" xfId="1" applyFont="1" applyFill="1" applyAlignment="1" applyProtection="1"/>
    <xf numFmtId="0" fontId="11" fillId="33" borderId="0" xfId="1" applyFont="1" applyFill="1" applyAlignment="1" applyProtection="1"/>
    <xf numFmtId="0" fontId="12" fillId="38" borderId="18" xfId="0" applyFont="1" applyFill="1" applyBorder="1" applyAlignment="1">
      <alignment vertical="center" wrapText="1"/>
    </xf>
    <xf numFmtId="0" fontId="12" fillId="38" borderId="19" xfId="0" applyFont="1" applyFill="1" applyBorder="1" applyAlignment="1">
      <alignment horizontal="right" vertical="center" wrapText="1"/>
    </xf>
    <xf numFmtId="3" fontId="12" fillId="38" borderId="19" xfId="0" applyNumberFormat="1" applyFont="1" applyFill="1" applyBorder="1" applyAlignment="1">
      <alignment horizontal="right" vertical="center" wrapText="1"/>
    </xf>
    <xf numFmtId="0" fontId="0" fillId="27" borderId="20" xfId="0" applyFill="1" applyBorder="1" applyAlignment="1">
      <alignment horizontal="center"/>
    </xf>
    <xf numFmtId="0" fontId="0" fillId="27" borderId="20" xfId="0" quotePrefix="1" applyFill="1" applyBorder="1" applyAlignment="1">
      <alignment horizontal="center"/>
    </xf>
    <xf numFmtId="0" fontId="0" fillId="39" borderId="21" xfId="0" applyFill="1" applyBorder="1" applyAlignment="1">
      <alignment horizontal="center"/>
    </xf>
    <xf numFmtId="0" fontId="0" fillId="39" borderId="20" xfId="0" applyFill="1" applyBorder="1" applyAlignment="1">
      <alignment horizontal="center"/>
    </xf>
    <xf numFmtId="0" fontId="15" fillId="27" borderId="22" xfId="0" applyFont="1" applyFill="1" applyBorder="1" applyAlignment="1">
      <alignment horizontal="center"/>
    </xf>
    <xf numFmtId="0" fontId="15" fillId="27" borderId="23" xfId="0" applyFont="1" applyFill="1" applyBorder="1" applyAlignment="1">
      <alignment horizontal="center"/>
    </xf>
    <xf numFmtId="0" fontId="9" fillId="27" borderId="24" xfId="0" applyFont="1" applyFill="1" applyBorder="1" applyAlignment="1">
      <alignment horizontal="center"/>
    </xf>
    <xf numFmtId="3" fontId="7" fillId="0" borderId="14" xfId="0" applyNumberFormat="1" applyFont="1" applyBorder="1" applyAlignment="1">
      <alignment horizontal="center"/>
    </xf>
    <xf numFmtId="3" fontId="7" fillId="0" borderId="13" xfId="0" applyNumberFormat="1" applyFont="1" applyBorder="1" applyAlignment="1">
      <alignment horizontal="center"/>
    </xf>
    <xf numFmtId="3" fontId="7" fillId="0" borderId="15" xfId="0" applyNumberFormat="1" applyFont="1" applyBorder="1" applyAlignment="1">
      <alignment horizontal="center"/>
    </xf>
    <xf numFmtId="0" fontId="0" fillId="40" borderId="0" xfId="0" applyFill="1" applyAlignment="1">
      <alignment horizontal="center"/>
    </xf>
    <xf numFmtId="0" fontId="0" fillId="40" borderId="0" xfId="0" applyFill="1"/>
    <xf numFmtId="0" fontId="0" fillId="40" borderId="0" xfId="0" applyFill="1" applyAlignment="1">
      <alignment horizontal="right"/>
    </xf>
    <xf numFmtId="0" fontId="0" fillId="36" borderId="0" xfId="0" applyFill="1"/>
    <xf numFmtId="2" fontId="21" fillId="0" borderId="0" xfId="0" applyNumberFormat="1" applyFont="1" applyAlignment="1">
      <alignment horizontal="center"/>
    </xf>
    <xf numFmtId="0" fontId="0" fillId="40" borderId="9" xfId="0" applyFill="1" applyBorder="1" applyAlignment="1">
      <alignment horizontal="right"/>
    </xf>
    <xf numFmtId="2" fontId="21" fillId="39" borderId="9" xfId="0" applyNumberFormat="1" applyFont="1" applyFill="1" applyBorder="1" applyAlignment="1">
      <alignment horizontal="center"/>
    </xf>
    <xf numFmtId="0" fontId="0" fillId="40" borderId="9" xfId="0" applyFill="1" applyBorder="1" applyAlignment="1">
      <alignment horizontal="center"/>
    </xf>
    <xf numFmtId="0" fontId="0" fillId="36" borderId="9" xfId="0" applyFill="1" applyBorder="1"/>
    <xf numFmtId="0" fontId="8" fillId="0" borderId="0" xfId="0" applyFont="1" applyAlignment="1">
      <alignment horizontal="right"/>
    </xf>
    <xf numFmtId="0" fontId="0" fillId="32" borderId="0" xfId="0" applyFill="1" applyAlignment="1">
      <alignment horizontal="right"/>
    </xf>
    <xf numFmtId="2" fontId="21" fillId="32" borderId="0" xfId="0" applyNumberFormat="1" applyFont="1" applyFill="1" applyAlignment="1">
      <alignment horizontal="center"/>
    </xf>
    <xf numFmtId="0" fontId="0" fillId="29" borderId="0" xfId="0" applyFill="1" applyAlignment="1">
      <alignment horizontal="right"/>
    </xf>
    <xf numFmtId="2" fontId="21" fillId="29" borderId="0" xfId="0" applyNumberFormat="1" applyFont="1" applyFill="1" applyAlignment="1">
      <alignment horizontal="center"/>
    </xf>
    <xf numFmtId="0" fontId="0" fillId="29" borderId="0" xfId="0" applyFill="1" applyAlignment="1">
      <alignment horizontal="center"/>
    </xf>
    <xf numFmtId="0" fontId="0" fillId="41" borderId="0" xfId="0" applyFill="1" applyAlignment="1">
      <alignment horizontal="right"/>
    </xf>
    <xf numFmtId="2" fontId="21" fillId="41" borderId="0" xfId="0" applyNumberFormat="1" applyFont="1" applyFill="1" applyAlignment="1">
      <alignment horizontal="center"/>
    </xf>
    <xf numFmtId="0" fontId="0" fillId="41" borderId="0" xfId="0" applyFill="1" applyAlignment="1">
      <alignment horizontal="center"/>
    </xf>
    <xf numFmtId="2" fontId="21" fillId="40" borderId="0" xfId="0" applyNumberFormat="1" applyFont="1" applyFill="1" applyAlignment="1">
      <alignment horizontal="center"/>
    </xf>
    <xf numFmtId="0" fontId="0" fillId="42" borderId="0" xfId="0" applyFill="1" applyAlignment="1">
      <alignment horizontal="right"/>
    </xf>
    <xf numFmtId="2" fontId="21" fillId="42" borderId="0" xfId="0" applyNumberFormat="1" applyFont="1" applyFill="1" applyAlignment="1">
      <alignment horizontal="center"/>
    </xf>
    <xf numFmtId="0" fontId="0" fillId="42" borderId="0" xfId="0" applyFill="1" applyAlignment="1">
      <alignment horizontal="center"/>
    </xf>
    <xf numFmtId="0" fontId="0" fillId="43" borderId="0" xfId="0" applyFill="1" applyAlignment="1">
      <alignment horizontal="right"/>
    </xf>
    <xf numFmtId="2" fontId="21" fillId="43" borderId="0" xfId="0" applyNumberFormat="1" applyFont="1" applyFill="1" applyAlignment="1">
      <alignment horizontal="center"/>
    </xf>
    <xf numFmtId="0" fontId="0" fillId="43" borderId="0" xfId="0" applyFill="1" applyAlignment="1">
      <alignment horizontal="center"/>
    </xf>
    <xf numFmtId="0" fontId="9" fillId="0" borderId="0" xfId="0" applyFont="1" applyAlignment="1">
      <alignment horizontal="left"/>
    </xf>
    <xf numFmtId="0" fontId="0" fillId="0" borderId="25" xfId="0" applyBorder="1" applyAlignment="1">
      <alignment horizontal="right"/>
    </xf>
    <xf numFmtId="2" fontId="21" fillId="0" borderId="25" xfId="0" applyNumberFormat="1" applyFont="1" applyBorder="1" applyAlignment="1">
      <alignment horizontal="center"/>
    </xf>
    <xf numFmtId="0" fontId="0" fillId="0" borderId="25" xfId="0" applyBorder="1" applyAlignment="1">
      <alignment horizontal="center"/>
    </xf>
    <xf numFmtId="2" fontId="0" fillId="0" borderId="0" xfId="0" applyNumberFormat="1"/>
    <xf numFmtId="2" fontId="0" fillId="0" borderId="0" xfId="0" applyNumberFormat="1" applyAlignment="1">
      <alignment horizontal="left"/>
    </xf>
    <xf numFmtId="0" fontId="0" fillId="44" borderId="0" xfId="0" applyFill="1" applyAlignment="1">
      <alignment horizontal="right"/>
    </xf>
    <xf numFmtId="0" fontId="0" fillId="45" borderId="0" xfId="0" applyFill="1" applyAlignment="1">
      <alignment horizontal="left"/>
    </xf>
    <xf numFmtId="0" fontId="8" fillId="0" borderId="0" xfId="0" applyFont="1"/>
    <xf numFmtId="0" fontId="0" fillId="45" borderId="1" xfId="0" applyFill="1" applyBorder="1" applyAlignment="1">
      <alignment horizontal="left"/>
    </xf>
    <xf numFmtId="9" fontId="0" fillId="32" borderId="1" xfId="0" applyNumberFormat="1" applyFill="1" applyBorder="1"/>
    <xf numFmtId="1" fontId="0" fillId="32" borderId="1" xfId="0" applyNumberFormat="1" applyFill="1" applyBorder="1"/>
    <xf numFmtId="0" fontId="0" fillId="46" borderId="8" xfId="0" applyFill="1" applyBorder="1" applyAlignment="1">
      <alignment horizontal="center"/>
    </xf>
    <xf numFmtId="0" fontId="0" fillId="46" borderId="1" xfId="0" applyFill="1" applyBorder="1" applyAlignment="1">
      <alignment horizontal="center"/>
    </xf>
    <xf numFmtId="0" fontId="0" fillId="46" borderId="3" xfId="0" applyFill="1" applyBorder="1" applyAlignment="1">
      <alignment horizontal="center"/>
    </xf>
    <xf numFmtId="0" fontId="0" fillId="27" borderId="1" xfId="0" applyFill="1" applyBorder="1" applyAlignment="1">
      <alignment horizontal="center"/>
    </xf>
    <xf numFmtId="0" fontId="13" fillId="23" borderId="17" xfId="0" applyFont="1" applyFill="1" applyBorder="1" applyAlignment="1">
      <alignment horizontal="right" vertical="center" wrapText="1"/>
    </xf>
    <xf numFmtId="0" fontId="13" fillId="0" borderId="0" xfId="0" applyFont="1" applyAlignment="1">
      <alignment horizontal="right" vertical="center"/>
    </xf>
    <xf numFmtId="0" fontId="12" fillId="0" borderId="19" xfId="0" applyFont="1" applyBorder="1" applyAlignment="1">
      <alignment horizontal="right" vertical="center" wrapText="1"/>
    </xf>
    <xf numFmtId="0" fontId="8" fillId="0" borderId="0" xfId="0" applyFont="1" applyAlignment="1">
      <alignment horizontal="left"/>
    </xf>
    <xf numFmtId="49" fontId="0" fillId="41" borderId="12" xfId="0" applyNumberFormat="1" applyFill="1" applyBorder="1" applyAlignment="1">
      <alignment horizontal="center"/>
    </xf>
    <xf numFmtId="49" fontId="0" fillId="41" borderId="2" xfId="0" applyNumberFormat="1" applyFill="1" applyBorder="1" applyAlignment="1">
      <alignment horizontal="center"/>
    </xf>
    <xf numFmtId="49" fontId="8" fillId="41" borderId="2" xfId="0" applyNumberFormat="1" applyFont="1" applyFill="1" applyBorder="1" applyAlignment="1">
      <alignment horizontal="center"/>
    </xf>
    <xf numFmtId="49" fontId="0" fillId="41" borderId="3" xfId="0" applyNumberFormat="1" applyFill="1" applyBorder="1" applyAlignment="1">
      <alignment horizontal="center"/>
    </xf>
    <xf numFmtId="49" fontId="8" fillId="41" borderId="3" xfId="0" applyNumberFormat="1" applyFont="1" applyFill="1" applyBorder="1" applyAlignment="1">
      <alignment horizontal="center"/>
    </xf>
    <xf numFmtId="49" fontId="8" fillId="41" borderId="12" xfId="0" applyNumberFormat="1" applyFont="1" applyFill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8" fillId="0" borderId="2" xfId="0" applyNumberFormat="1" applyFon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8" fillId="0" borderId="3" xfId="0" applyNumberFormat="1" applyFont="1" applyBorder="1" applyAlignment="1">
      <alignment horizontal="center"/>
    </xf>
    <xf numFmtId="49" fontId="8" fillId="0" borderId="12" xfId="0" applyNumberFormat="1" applyFont="1" applyBorder="1" applyAlignment="1">
      <alignment horizontal="center"/>
    </xf>
    <xf numFmtId="0" fontId="16" fillId="0" borderId="1" xfId="0" applyFont="1" applyBorder="1" applyAlignment="1">
      <alignment horizontal="center" vertical="center"/>
    </xf>
    <xf numFmtId="0" fontId="16" fillId="41" borderId="1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16" fillId="32" borderId="5" xfId="0" applyFont="1" applyFill="1" applyBorder="1" applyAlignment="1">
      <alignment horizontal="center" vertical="center"/>
    </xf>
    <xf numFmtId="0" fontId="0" fillId="32" borderId="5" xfId="0" applyFill="1" applyBorder="1" applyAlignment="1">
      <alignment horizontal="center"/>
    </xf>
    <xf numFmtId="0" fontId="0" fillId="32" borderId="6" xfId="0" applyFill="1" applyBorder="1" applyAlignment="1">
      <alignment horizontal="center"/>
    </xf>
    <xf numFmtId="0" fontId="0" fillId="31" borderId="9" xfId="0" applyFill="1" applyBorder="1" applyAlignment="1">
      <alignment horizontal="center"/>
    </xf>
    <xf numFmtId="0" fontId="0" fillId="28" borderId="14" xfId="0" applyFill="1" applyBorder="1" applyAlignment="1">
      <alignment horizontal="left"/>
    </xf>
    <xf numFmtId="0" fontId="0" fillId="28" borderId="5" xfId="0" applyFill="1" applyBorder="1" applyAlignment="1">
      <alignment horizontal="center"/>
    </xf>
    <xf numFmtId="0" fontId="0" fillId="28" borderId="6" xfId="0" applyFill="1" applyBorder="1" applyAlignment="1">
      <alignment horizontal="center"/>
    </xf>
    <xf numFmtId="0" fontId="0" fillId="28" borderId="13" xfId="0" applyFill="1" applyBorder="1" applyAlignment="1">
      <alignment horizontal="left"/>
    </xf>
    <xf numFmtId="0" fontId="0" fillId="28" borderId="0" xfId="0" applyFill="1" applyAlignment="1">
      <alignment horizontal="center"/>
    </xf>
    <xf numFmtId="0" fontId="0" fillId="28" borderId="11" xfId="0" applyFill="1" applyBorder="1" applyAlignment="1">
      <alignment horizontal="center"/>
    </xf>
    <xf numFmtId="0" fontId="22" fillId="0" borderId="0" xfId="0" applyFont="1" applyAlignment="1">
      <alignment horizontal="left"/>
    </xf>
    <xf numFmtId="0" fontId="0" fillId="28" borderId="15" xfId="0" applyFill="1" applyBorder="1" applyAlignment="1">
      <alignment horizontal="left"/>
    </xf>
    <xf numFmtId="0" fontId="0" fillId="28" borderId="9" xfId="0" applyFill="1" applyBorder="1" applyAlignment="1">
      <alignment horizontal="center"/>
    </xf>
    <xf numFmtId="0" fontId="0" fillId="28" borderId="10" xfId="0" applyFill="1" applyBorder="1" applyAlignment="1">
      <alignment horizontal="center"/>
    </xf>
    <xf numFmtId="0" fontId="0" fillId="29" borderId="9" xfId="0" applyFill="1" applyBorder="1" applyAlignment="1">
      <alignment horizontal="right"/>
    </xf>
    <xf numFmtId="0" fontId="0" fillId="41" borderId="9" xfId="0" applyFill="1" applyBorder="1" applyAlignment="1">
      <alignment horizontal="right"/>
    </xf>
    <xf numFmtId="0" fontId="0" fillId="32" borderId="9" xfId="0" applyFill="1" applyBorder="1" applyAlignment="1">
      <alignment horizontal="right"/>
    </xf>
    <xf numFmtId="0" fontId="23" fillId="0" borderId="0" xfId="0" applyFont="1"/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left"/>
    </xf>
    <xf numFmtId="0" fontId="0" fillId="27" borderId="8" xfId="0" applyFill="1" applyBorder="1" applyAlignment="1">
      <alignment horizontal="center"/>
    </xf>
    <xf numFmtId="0" fontId="0" fillId="47" borderId="10" xfId="0" applyFill="1" applyBorder="1" applyAlignment="1">
      <alignment horizontal="center"/>
    </xf>
    <xf numFmtId="0" fontId="0" fillId="47" borderId="3" xfId="0" applyFill="1" applyBorder="1" applyAlignment="1">
      <alignment horizontal="center"/>
    </xf>
    <xf numFmtId="0" fontId="8" fillId="48" borderId="26" xfId="0" applyFont="1" applyFill="1" applyBorder="1" applyAlignment="1">
      <alignment vertical="top" wrapText="1"/>
    </xf>
    <xf numFmtId="0" fontId="8" fillId="48" borderId="26" xfId="0" applyFont="1" applyFill="1" applyBorder="1" applyAlignment="1">
      <alignment horizontal="right" vertical="top" wrapText="1"/>
    </xf>
    <xf numFmtId="0" fontId="8" fillId="0" borderId="26" xfId="0" applyFont="1" applyBorder="1" applyAlignment="1">
      <alignment vertical="top" wrapText="1"/>
    </xf>
    <xf numFmtId="0" fontId="8" fillId="48" borderId="27" xfId="0" applyFont="1" applyFill="1" applyBorder="1" applyAlignment="1">
      <alignment vertical="top" wrapText="1"/>
    </xf>
    <xf numFmtId="0" fontId="8" fillId="48" borderId="27" xfId="0" applyFont="1" applyFill="1" applyBorder="1" applyAlignment="1">
      <alignment horizontal="right" vertical="top" wrapText="1"/>
    </xf>
    <xf numFmtId="0" fontId="8" fillId="0" borderId="26" xfId="0" applyFont="1" applyBorder="1" applyAlignment="1">
      <alignment vertical="center" wrapText="1"/>
    </xf>
    <xf numFmtId="0" fontId="8" fillId="0" borderId="26" xfId="0" applyFont="1" applyBorder="1" applyAlignment="1">
      <alignment horizontal="right" vertical="center" wrapText="1"/>
    </xf>
    <xf numFmtId="0" fontId="8" fillId="0" borderId="28" xfId="0" applyFont="1" applyBorder="1" applyAlignment="1">
      <alignment horizontal="left" vertical="center" wrapText="1"/>
    </xf>
    <xf numFmtId="0" fontId="8" fillId="0" borderId="28" xfId="0" applyFont="1" applyBorder="1" applyAlignment="1">
      <alignment horizontal="left" vertical="top" wrapText="1"/>
    </xf>
    <xf numFmtId="0" fontId="24" fillId="48" borderId="28" xfId="0" applyFont="1" applyFill="1" applyBorder="1" applyAlignment="1">
      <alignment horizontal="left" vertical="center" wrapText="1"/>
    </xf>
    <xf numFmtId="0" fontId="8" fillId="0" borderId="29" xfId="0" applyFont="1" applyBorder="1" applyAlignment="1">
      <alignment horizontal="left" vertical="center" wrapText="1"/>
    </xf>
    <xf numFmtId="0" fontId="24" fillId="48" borderId="29" xfId="0" applyFont="1" applyFill="1" applyBorder="1" applyAlignment="1">
      <alignment horizontal="left" vertical="center" wrapText="1"/>
    </xf>
    <xf numFmtId="0" fontId="8" fillId="48" borderId="28" xfId="0" applyFont="1" applyFill="1" applyBorder="1" applyAlignment="1">
      <alignment horizontal="left" vertical="top" wrapText="1"/>
    </xf>
    <xf numFmtId="0" fontId="24" fillId="48" borderId="30" xfId="0" applyFont="1" applyFill="1" applyBorder="1" applyAlignment="1">
      <alignment horizontal="left" vertical="center" wrapText="1"/>
    </xf>
    <xf numFmtId="0" fontId="24" fillId="48" borderId="31" xfId="0" applyFont="1" applyFill="1" applyBorder="1" applyAlignment="1">
      <alignment horizontal="left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48" borderId="26" xfId="0" applyFont="1" applyFill="1" applyBorder="1" applyAlignment="1">
      <alignment horizontal="left" vertical="top" wrapText="1"/>
    </xf>
    <xf numFmtId="0" fontId="8" fillId="0" borderId="26" xfId="0" applyFont="1" applyBorder="1" applyAlignment="1">
      <alignment horizontal="left" vertical="center" wrapText="1"/>
    </xf>
    <xf numFmtId="0" fontId="8" fillId="48" borderId="27" xfId="0" applyFont="1" applyFill="1" applyBorder="1" applyAlignment="1">
      <alignment horizontal="left" vertical="top" wrapText="1"/>
    </xf>
    <xf numFmtId="10" fontId="8" fillId="0" borderId="26" xfId="0" applyNumberFormat="1" applyFont="1" applyBorder="1" applyAlignment="1">
      <alignment horizontal="right" vertical="center" wrapText="1"/>
    </xf>
    <xf numFmtId="9" fontId="8" fillId="0" borderId="26" xfId="0" applyNumberFormat="1" applyFont="1" applyBorder="1" applyAlignment="1">
      <alignment horizontal="right" vertical="center" wrapText="1"/>
    </xf>
    <xf numFmtId="0" fontId="8" fillId="32" borderId="26" xfId="0" applyFont="1" applyFill="1" applyBorder="1" applyAlignment="1">
      <alignment horizontal="right" vertical="center" wrapText="1"/>
    </xf>
    <xf numFmtId="0" fontId="8" fillId="29" borderId="26" xfId="0" applyFont="1" applyFill="1" applyBorder="1" applyAlignment="1">
      <alignment horizontal="right" vertical="center" wrapText="1"/>
    </xf>
    <xf numFmtId="0" fontId="8" fillId="49" borderId="26" xfId="0" applyFont="1" applyFill="1" applyBorder="1" applyAlignment="1">
      <alignment horizontal="right" vertical="center" wrapText="1"/>
    </xf>
    <xf numFmtId="0" fontId="8" fillId="50" borderId="26" xfId="0" applyFont="1" applyFill="1" applyBorder="1" applyAlignment="1">
      <alignment horizontal="right" vertical="center" wrapText="1"/>
    </xf>
    <xf numFmtId="0" fontId="16" fillId="0" borderId="0" xfId="0" applyFont="1" applyAlignment="1">
      <alignment vertical="center"/>
    </xf>
    <xf numFmtId="3" fontId="8" fillId="0" borderId="0" xfId="0" applyNumberFormat="1" applyFont="1" applyAlignment="1">
      <alignment horizontal="right"/>
    </xf>
    <xf numFmtId="0" fontId="25" fillId="48" borderId="32" xfId="0" applyFont="1" applyFill="1" applyBorder="1" applyAlignment="1">
      <alignment horizontal="left" vertical="center" wrapText="1"/>
    </xf>
    <xf numFmtId="0" fontId="9" fillId="48" borderId="33" xfId="0" applyFont="1" applyFill="1" applyBorder="1" applyAlignment="1">
      <alignment horizontal="left" vertical="center" wrapText="1"/>
    </xf>
    <xf numFmtId="0" fontId="25" fillId="48" borderId="33" xfId="0" applyFont="1" applyFill="1" applyBorder="1" applyAlignment="1">
      <alignment horizontal="left" vertical="center" wrapText="1"/>
    </xf>
    <xf numFmtId="0" fontId="25" fillId="48" borderId="34" xfId="0" applyFont="1" applyFill="1" applyBorder="1" applyAlignment="1">
      <alignment horizontal="left" vertical="center" wrapText="1"/>
    </xf>
    <xf numFmtId="0" fontId="25" fillId="48" borderId="35" xfId="0" applyFont="1" applyFill="1" applyBorder="1" applyAlignment="1">
      <alignment horizontal="left" vertical="center" wrapText="1"/>
    </xf>
    <xf numFmtId="0" fontId="25" fillId="48" borderId="35" xfId="0" applyFont="1" applyFill="1" applyBorder="1" applyAlignment="1">
      <alignment horizontal="center" vertical="center" wrapText="1"/>
    </xf>
    <xf numFmtId="0" fontId="25" fillId="48" borderId="35" xfId="0" applyFont="1" applyFill="1" applyBorder="1" applyAlignment="1">
      <alignment horizontal="right" vertical="center" wrapText="1"/>
    </xf>
    <xf numFmtId="0" fontId="25" fillId="48" borderId="35" xfId="0" applyFont="1" applyFill="1" applyBorder="1" applyAlignment="1">
      <alignment vertical="center" wrapText="1"/>
    </xf>
    <xf numFmtId="0" fontId="8" fillId="32" borderId="28" xfId="0" applyFont="1" applyFill="1" applyBorder="1" applyAlignment="1">
      <alignment horizontal="left" vertical="center" wrapText="1"/>
    </xf>
    <xf numFmtId="0" fontId="8" fillId="29" borderId="28" xfId="0" applyFont="1" applyFill="1" applyBorder="1" applyAlignment="1">
      <alignment horizontal="left" vertical="center" wrapText="1"/>
    </xf>
    <xf numFmtId="0" fontId="8" fillId="40" borderId="28" xfId="0" applyFont="1" applyFill="1" applyBorder="1" applyAlignment="1">
      <alignment horizontal="left" vertical="center" wrapText="1"/>
    </xf>
    <xf numFmtId="0" fontId="8" fillId="51" borderId="28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indent="1"/>
    </xf>
    <xf numFmtId="0" fontId="9" fillId="44" borderId="0" xfId="0" applyFont="1" applyFill="1" applyAlignment="1">
      <alignment horizontal="right"/>
    </xf>
    <xf numFmtId="0" fontId="8" fillId="0" borderId="0" xfId="0" applyFont="1" applyAlignment="1">
      <alignment horizontal="left" vertical="center" wrapText="1"/>
    </xf>
    <xf numFmtId="0" fontId="25" fillId="48" borderId="33" xfId="0" applyFont="1" applyFill="1" applyBorder="1" applyAlignment="1">
      <alignment horizontal="right" vertical="center" wrapText="1"/>
    </xf>
    <xf numFmtId="0" fontId="8" fillId="0" borderId="28" xfId="0" applyFont="1" applyBorder="1" applyAlignment="1">
      <alignment horizontal="right" vertical="center" wrapText="1"/>
    </xf>
    <xf numFmtId="0" fontId="8" fillId="0" borderId="28" xfId="0" applyFont="1" applyBorder="1" applyAlignment="1">
      <alignment horizontal="right" vertical="top" wrapText="1"/>
    </xf>
    <xf numFmtId="0" fontId="8" fillId="48" borderId="28" xfId="0" applyFont="1" applyFill="1" applyBorder="1" applyAlignment="1">
      <alignment horizontal="right" vertical="top" wrapText="1"/>
    </xf>
    <xf numFmtId="0" fontId="3" fillId="0" borderId="0" xfId="2"/>
    <xf numFmtId="0" fontId="26" fillId="35" borderId="0" xfId="2" applyFont="1" applyFill="1"/>
    <xf numFmtId="0" fontId="27" fillId="0" borderId="4" xfId="2" applyFont="1" applyBorder="1" applyAlignment="1">
      <alignment horizontal="left" vertical="center"/>
    </xf>
    <xf numFmtId="0" fontId="3" fillId="0" borderId="8" xfId="2" applyBorder="1"/>
    <xf numFmtId="0" fontId="28" fillId="0" borderId="8" xfId="2" applyFont="1" applyBorder="1" applyAlignment="1">
      <alignment horizontal="left" vertical="center"/>
    </xf>
    <xf numFmtId="0" fontId="3" fillId="32" borderId="14" xfId="2" applyFill="1" applyBorder="1"/>
    <xf numFmtId="0" fontId="3" fillId="32" borderId="6" xfId="2" applyFill="1" applyBorder="1"/>
    <xf numFmtId="0" fontId="28" fillId="32" borderId="4" xfId="2" applyFont="1" applyFill="1" applyBorder="1" applyAlignment="1">
      <alignment horizontal="left" vertical="center"/>
    </xf>
    <xf numFmtId="0" fontId="3" fillId="32" borderId="4" xfId="2" applyFill="1" applyBorder="1"/>
    <xf numFmtId="0" fontId="3" fillId="32" borderId="0" xfId="2" applyFill="1"/>
    <xf numFmtId="0" fontId="3" fillId="32" borderId="15" xfId="2" applyFill="1" applyBorder="1"/>
    <xf numFmtId="0" fontId="3" fillId="32" borderId="10" xfId="2" applyFill="1" applyBorder="1"/>
    <xf numFmtId="0" fontId="3" fillId="32" borderId="8" xfId="2" applyFill="1" applyBorder="1" applyAlignment="1">
      <alignment horizontal="right"/>
    </xf>
    <xf numFmtId="0" fontId="3" fillId="32" borderId="8" xfId="2" applyFill="1" applyBorder="1"/>
    <xf numFmtId="0" fontId="3" fillId="41" borderId="14" xfId="2" applyFill="1" applyBorder="1"/>
    <xf numFmtId="0" fontId="3" fillId="41" borderId="6" xfId="2" applyFill="1" applyBorder="1"/>
    <xf numFmtId="0" fontId="3" fillId="41" borderId="4" xfId="2" applyFill="1" applyBorder="1"/>
    <xf numFmtId="0" fontId="3" fillId="41" borderId="0" xfId="2" applyFill="1"/>
    <xf numFmtId="0" fontId="3" fillId="41" borderId="15" xfId="2" applyFill="1" applyBorder="1"/>
    <xf numFmtId="0" fontId="3" fillId="41" borderId="10" xfId="2" applyFill="1" applyBorder="1"/>
    <xf numFmtId="0" fontId="3" fillId="41" borderId="8" xfId="2" applyFill="1" applyBorder="1" applyAlignment="1">
      <alignment horizontal="right"/>
    </xf>
    <xf numFmtId="0" fontId="3" fillId="29" borderId="14" xfId="2" applyFill="1" applyBorder="1"/>
    <xf numFmtId="0" fontId="3" fillId="29" borderId="6" xfId="2" applyFill="1" applyBorder="1"/>
    <xf numFmtId="0" fontId="3" fillId="29" borderId="4" xfId="2" applyFill="1" applyBorder="1"/>
    <xf numFmtId="0" fontId="3" fillId="29" borderId="0" xfId="2" applyFill="1"/>
    <xf numFmtId="0" fontId="3" fillId="29" borderId="15" xfId="2" applyFill="1" applyBorder="1"/>
    <xf numFmtId="0" fontId="3" fillId="29" borderId="10" xfId="2" applyFill="1" applyBorder="1"/>
    <xf numFmtId="0" fontId="3" fillId="29" borderId="8" xfId="2" applyFill="1" applyBorder="1" applyAlignment="1">
      <alignment horizontal="right"/>
    </xf>
    <xf numFmtId="0" fontId="3" fillId="51" borderId="14" xfId="2" applyFill="1" applyBorder="1"/>
    <xf numFmtId="0" fontId="3" fillId="51" borderId="5" xfId="2" applyFill="1" applyBorder="1"/>
    <xf numFmtId="0" fontId="28" fillId="52" borderId="4" xfId="2" applyFont="1" applyFill="1" applyBorder="1" applyAlignment="1">
      <alignment horizontal="left" vertical="center"/>
    </xf>
    <xf numFmtId="0" fontId="3" fillId="51" borderId="0" xfId="2" applyFill="1"/>
    <xf numFmtId="0" fontId="3" fillId="51" borderId="15" xfId="2" applyFill="1" applyBorder="1"/>
    <xf numFmtId="0" fontId="3" fillId="51" borderId="9" xfId="2" applyFill="1" applyBorder="1"/>
    <xf numFmtId="0" fontId="3" fillId="51" borderId="8" xfId="2" applyFill="1" applyBorder="1" applyAlignment="1">
      <alignment horizontal="right"/>
    </xf>
    <xf numFmtId="0" fontId="3" fillId="40" borderId="14" xfId="2" applyFill="1" applyBorder="1"/>
    <xf numFmtId="0" fontId="3" fillId="40" borderId="5" xfId="2" applyFill="1" applyBorder="1"/>
    <xf numFmtId="0" fontId="28" fillId="40" borderId="4" xfId="2" applyFont="1" applyFill="1" applyBorder="1" applyAlignment="1">
      <alignment horizontal="left" vertical="center"/>
    </xf>
    <xf numFmtId="0" fontId="3" fillId="40" borderId="4" xfId="2" applyFill="1" applyBorder="1"/>
    <xf numFmtId="0" fontId="3" fillId="40" borderId="0" xfId="2" applyFill="1"/>
    <xf numFmtId="0" fontId="3" fillId="40" borderId="15" xfId="2" applyFill="1" applyBorder="1"/>
    <xf numFmtId="0" fontId="3" fillId="40" borderId="9" xfId="2" applyFill="1" applyBorder="1"/>
    <xf numFmtId="0" fontId="3" fillId="40" borderId="8" xfId="2" applyFill="1" applyBorder="1" applyAlignment="1">
      <alignment horizontal="right"/>
    </xf>
    <xf numFmtId="0" fontId="29" fillId="53" borderId="9" xfId="2" applyFont="1" applyFill="1" applyBorder="1" applyAlignment="1">
      <alignment horizontal="center"/>
    </xf>
    <xf numFmtId="0" fontId="29" fillId="32" borderId="9" xfId="2" applyFont="1" applyFill="1" applyBorder="1" applyAlignment="1">
      <alignment horizontal="center"/>
    </xf>
    <xf numFmtId="0" fontId="29" fillId="29" borderId="9" xfId="2" applyFont="1" applyFill="1" applyBorder="1" applyAlignment="1">
      <alignment horizontal="center"/>
    </xf>
    <xf numFmtId="0" fontId="29" fillId="40" borderId="9" xfId="2" applyFont="1" applyFill="1" applyBorder="1" applyAlignment="1">
      <alignment horizontal="center"/>
    </xf>
    <xf numFmtId="0" fontId="29" fillId="54" borderId="9" xfId="2" applyFont="1" applyFill="1" applyBorder="1" applyAlignment="1">
      <alignment horizontal="center"/>
    </xf>
    <xf numFmtId="0" fontId="3" fillId="54" borderId="0" xfId="2" applyFill="1"/>
    <xf numFmtId="0" fontId="3" fillId="41" borderId="8" xfId="2" applyFill="1" applyBorder="1"/>
    <xf numFmtId="0" fontId="3" fillId="29" borderId="8" xfId="2" applyFill="1" applyBorder="1"/>
    <xf numFmtId="0" fontId="3" fillId="51" borderId="4" xfId="2" applyFill="1" applyBorder="1"/>
    <xf numFmtId="0" fontId="3" fillId="51" borderId="8" xfId="2" applyFill="1" applyBorder="1"/>
    <xf numFmtId="0" fontId="3" fillId="40" borderId="8" xfId="2" applyFill="1" applyBorder="1"/>
    <xf numFmtId="0" fontId="2" fillId="41" borderId="4" xfId="2" applyFont="1" applyFill="1" applyBorder="1"/>
    <xf numFmtId="0" fontId="2" fillId="29" borderId="4" xfId="2" applyFont="1" applyFill="1" applyBorder="1"/>
    <xf numFmtId="0" fontId="2" fillId="40" borderId="4" xfId="2" applyFont="1" applyFill="1" applyBorder="1"/>
    <xf numFmtId="0" fontId="30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164" fontId="0" fillId="11" borderId="12" xfId="0" applyNumberFormat="1" applyFill="1" applyBorder="1" applyAlignment="1">
      <alignment horizontal="center"/>
    </xf>
    <xf numFmtId="164" fontId="0" fillId="11" borderId="2" xfId="0" applyNumberFormat="1" applyFill="1" applyBorder="1" applyAlignment="1">
      <alignment horizontal="center"/>
    </xf>
    <xf numFmtId="164" fontId="0" fillId="11" borderId="3" xfId="0" applyNumberFormat="1" applyFill="1" applyBorder="1" applyAlignment="1">
      <alignment horizontal="center"/>
    </xf>
    <xf numFmtId="0" fontId="0" fillId="37" borderId="1" xfId="0" applyFill="1" applyBorder="1" applyAlignment="1">
      <alignment horizontal="center"/>
    </xf>
    <xf numFmtId="3" fontId="9" fillId="0" borderId="0" xfId="0" applyNumberFormat="1" applyFont="1" applyAlignment="1">
      <alignment horizontal="center"/>
    </xf>
    <xf numFmtId="0" fontId="8" fillId="0" borderId="36" xfId="0" applyFont="1" applyBorder="1" applyAlignment="1">
      <alignment vertical="center" wrapText="1"/>
    </xf>
    <xf numFmtId="0" fontId="8" fillId="0" borderId="37" xfId="0" applyFont="1" applyBorder="1" applyAlignment="1">
      <alignment vertical="center" wrapText="1"/>
    </xf>
    <xf numFmtId="0" fontId="8" fillId="0" borderId="30" xfId="0" applyFont="1" applyBorder="1" applyAlignment="1">
      <alignment vertical="center" wrapText="1"/>
    </xf>
    <xf numFmtId="0" fontId="1" fillId="0" borderId="0" xfId="2" applyFont="1"/>
    <xf numFmtId="0" fontId="31" fillId="32" borderId="0" xfId="2" applyFont="1" applyFill="1"/>
    <xf numFmtId="0" fontId="31" fillId="29" borderId="0" xfId="2" applyFont="1" applyFill="1"/>
    <xf numFmtId="0" fontId="31" fillId="51" borderId="0" xfId="2" applyFont="1" applyFill="1"/>
    <xf numFmtId="0" fontId="31" fillId="40" borderId="0" xfId="2" applyFont="1" applyFill="1"/>
  </cellXfs>
  <cellStyles count="3">
    <cellStyle name="Hyperlink" xfId="1" builtinId="8"/>
    <cellStyle name="Normal" xfId="0" builtinId="0"/>
    <cellStyle name="Normal 2" xfId="2" xr:uid="{E08486DB-71E8-4808-BDD4-BFF042082C3E}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Unicode MS"/>
        <scheme val="none"/>
      </font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2371725</xdr:colOff>
      <xdr:row>17</xdr:row>
      <xdr:rowOff>95250</xdr:rowOff>
    </xdr:from>
    <xdr:to>
      <xdr:col>1</xdr:col>
      <xdr:colOff>1762125</xdr:colOff>
      <xdr:row>19</xdr:row>
      <xdr:rowOff>47625</xdr:rowOff>
    </xdr:to>
    <xdr:sp macro="" textlink="">
      <xdr:nvSpPr>
        <xdr:cNvPr id="2" name="Flowchart: Process 1">
          <a:extLst>
            <a:ext uri="{FF2B5EF4-FFF2-40B4-BE49-F238E27FC236}">
              <a16:creationId xmlns:a16="http://schemas.microsoft.com/office/drawing/2014/main" id="{39F0610E-56BE-454F-9C83-170EDD345E47}"/>
            </a:ext>
          </a:extLst>
        </xdr:cNvPr>
        <xdr:cNvSpPr/>
      </xdr:nvSpPr>
      <xdr:spPr>
        <a:xfrm>
          <a:off x="2371725" y="3381375"/>
          <a:ext cx="1828800" cy="333375"/>
        </a:xfrm>
        <a:prstGeom prst="flowChartProcess">
          <a:avLst/>
        </a:prstGeom>
        <a:solidFill>
          <a:schemeClr val="tx1">
            <a:lumMod val="75000"/>
            <a:lumOff val="2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100"/>
            <a:t>Spatial Manipulation (8011)</a:t>
          </a:r>
        </a:p>
      </xdr:txBody>
    </xdr:sp>
    <xdr:clientData/>
  </xdr:twoCellAnchor>
  <xdr:twoCellAnchor>
    <xdr:from>
      <xdr:col>2</xdr:col>
      <xdr:colOff>19050</xdr:colOff>
      <xdr:row>17</xdr:row>
      <xdr:rowOff>95250</xdr:rowOff>
    </xdr:from>
    <xdr:to>
      <xdr:col>2</xdr:col>
      <xdr:colOff>1924050</xdr:colOff>
      <xdr:row>19</xdr:row>
      <xdr:rowOff>47625</xdr:rowOff>
    </xdr:to>
    <xdr:sp macro="" textlink="">
      <xdr:nvSpPr>
        <xdr:cNvPr id="3" name="Flowchart: Process 2">
          <a:extLst>
            <a:ext uri="{FF2B5EF4-FFF2-40B4-BE49-F238E27FC236}">
              <a16:creationId xmlns:a16="http://schemas.microsoft.com/office/drawing/2014/main" id="{2DF63A4C-4CCF-464D-AB36-BB51BC3CAEC8}"/>
            </a:ext>
          </a:extLst>
        </xdr:cNvPr>
        <xdr:cNvSpPr/>
      </xdr:nvSpPr>
      <xdr:spPr>
        <a:xfrm>
          <a:off x="4667250" y="3381375"/>
          <a:ext cx="1905000" cy="333375"/>
        </a:xfrm>
        <a:prstGeom prst="flowChartProcess">
          <a:avLst/>
        </a:prstGeom>
        <a:solidFill>
          <a:schemeClr val="tx1">
            <a:lumMod val="75000"/>
            <a:lumOff val="2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Inertial Manipulation (8012)</a:t>
          </a:r>
          <a:endParaRPr lang="en-GB" sz="1100"/>
        </a:p>
      </xdr:txBody>
    </xdr:sp>
    <xdr:clientData/>
  </xdr:twoCellAnchor>
  <xdr:twoCellAnchor>
    <xdr:from>
      <xdr:col>1</xdr:col>
      <xdr:colOff>1762125</xdr:colOff>
      <xdr:row>18</xdr:row>
      <xdr:rowOff>71438</xdr:rowOff>
    </xdr:from>
    <xdr:to>
      <xdr:col>2</xdr:col>
      <xdr:colOff>19050</xdr:colOff>
      <xdr:row>18</xdr:row>
      <xdr:rowOff>84138</xdr:rowOff>
    </xdr:to>
    <xdr:cxnSp macro="">
      <xdr:nvCxnSpPr>
        <xdr:cNvPr id="4" name="Connector: Elbow 4">
          <a:extLst>
            <a:ext uri="{FF2B5EF4-FFF2-40B4-BE49-F238E27FC236}">
              <a16:creationId xmlns:a16="http://schemas.microsoft.com/office/drawing/2014/main" id="{F839C05F-4C49-4E86-BC57-89B70161CFA0}"/>
            </a:ext>
          </a:extLst>
        </xdr:cNvPr>
        <xdr:cNvCxnSpPr>
          <a:stCxn id="2" idx="3"/>
          <a:endCxn id="3" idx="1"/>
        </xdr:cNvCxnSpPr>
      </xdr:nvCxnSpPr>
      <xdr:spPr>
        <a:xfrm>
          <a:off x="4200525" y="3548063"/>
          <a:ext cx="466725" cy="12700"/>
        </a:xfrm>
        <a:prstGeom prst="curved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295275</xdr:colOff>
      <xdr:row>19</xdr:row>
      <xdr:rowOff>85725</xdr:rowOff>
    </xdr:from>
    <xdr:to>
      <xdr:col>5</xdr:col>
      <xdr:colOff>152400</xdr:colOff>
      <xdr:row>21</xdr:row>
      <xdr:rowOff>38100</xdr:rowOff>
    </xdr:to>
    <xdr:sp macro="" textlink="">
      <xdr:nvSpPr>
        <xdr:cNvPr id="5" name="Flowchart: Process 4">
          <a:extLst>
            <a:ext uri="{FF2B5EF4-FFF2-40B4-BE49-F238E27FC236}">
              <a16:creationId xmlns:a16="http://schemas.microsoft.com/office/drawing/2014/main" id="{1E67A9DA-313C-48CA-A0BC-9966F5EE76E4}"/>
            </a:ext>
          </a:extLst>
        </xdr:cNvPr>
        <xdr:cNvSpPr/>
      </xdr:nvSpPr>
      <xdr:spPr>
        <a:xfrm>
          <a:off x="9429750" y="3752850"/>
          <a:ext cx="2295525" cy="333375"/>
        </a:xfrm>
        <a:prstGeom prst="flowChartProcess">
          <a:avLst/>
        </a:prstGeom>
        <a:solidFill>
          <a:schemeClr val="tx1">
            <a:lumMod val="75000"/>
            <a:lumOff val="2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Dimensional Matter Transfer (8013)</a:t>
          </a:r>
          <a:endParaRPr lang="en-GB" sz="1100"/>
        </a:p>
      </xdr:txBody>
    </xdr:sp>
    <xdr:clientData/>
  </xdr:twoCellAnchor>
  <xdr:twoCellAnchor>
    <xdr:from>
      <xdr:col>2</xdr:col>
      <xdr:colOff>1924050</xdr:colOff>
      <xdr:row>18</xdr:row>
      <xdr:rowOff>71438</xdr:rowOff>
    </xdr:from>
    <xdr:to>
      <xdr:col>4</xdr:col>
      <xdr:colOff>295275</xdr:colOff>
      <xdr:row>20</xdr:row>
      <xdr:rowOff>61913</xdr:rowOff>
    </xdr:to>
    <xdr:cxnSp macro="">
      <xdr:nvCxnSpPr>
        <xdr:cNvPr id="6" name="Connector: Elbow 4">
          <a:extLst>
            <a:ext uri="{FF2B5EF4-FFF2-40B4-BE49-F238E27FC236}">
              <a16:creationId xmlns:a16="http://schemas.microsoft.com/office/drawing/2014/main" id="{CB669010-EFE6-45EE-B258-655F62A1430B}"/>
            </a:ext>
          </a:extLst>
        </xdr:cNvPr>
        <xdr:cNvCxnSpPr>
          <a:stCxn id="3" idx="3"/>
          <a:endCxn id="5" idx="1"/>
        </xdr:cNvCxnSpPr>
      </xdr:nvCxnSpPr>
      <xdr:spPr>
        <a:xfrm>
          <a:off x="6572250" y="3548063"/>
          <a:ext cx="2857500" cy="371475"/>
        </a:xfrm>
        <a:prstGeom prst="curved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2371725</xdr:colOff>
      <xdr:row>14</xdr:row>
      <xdr:rowOff>28575</xdr:rowOff>
    </xdr:from>
    <xdr:to>
      <xdr:col>1</xdr:col>
      <xdr:colOff>1704974</xdr:colOff>
      <xdr:row>15</xdr:row>
      <xdr:rowOff>171450</xdr:rowOff>
    </xdr:to>
    <xdr:sp macro="" textlink="">
      <xdr:nvSpPr>
        <xdr:cNvPr id="7" name="Flowchart: Process 6">
          <a:extLst>
            <a:ext uri="{FF2B5EF4-FFF2-40B4-BE49-F238E27FC236}">
              <a16:creationId xmlns:a16="http://schemas.microsoft.com/office/drawing/2014/main" id="{3192FE29-C67D-484E-A4E7-FD5FDDB6B122}"/>
            </a:ext>
          </a:extLst>
        </xdr:cNvPr>
        <xdr:cNvSpPr/>
      </xdr:nvSpPr>
      <xdr:spPr>
        <a:xfrm>
          <a:off x="2371725" y="2743200"/>
          <a:ext cx="1771649" cy="333375"/>
        </a:xfrm>
        <a:prstGeom prst="flowChartProcess">
          <a:avLst/>
        </a:prstGeom>
        <a:solidFill>
          <a:schemeClr val="tx1">
            <a:lumMod val="75000"/>
            <a:lumOff val="2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Absorption Theory (8025)</a:t>
          </a:r>
          <a:r>
            <a:rPr lang="en-GB"/>
            <a:t> </a:t>
          </a:r>
          <a:endParaRPr lang="en-GB" sz="1100"/>
        </a:p>
      </xdr:txBody>
    </xdr:sp>
    <xdr:clientData/>
  </xdr:twoCellAnchor>
  <xdr:twoCellAnchor>
    <xdr:from>
      <xdr:col>0</xdr:col>
      <xdr:colOff>900114</xdr:colOff>
      <xdr:row>15</xdr:row>
      <xdr:rowOff>4763</xdr:rowOff>
    </xdr:from>
    <xdr:to>
      <xdr:col>0</xdr:col>
      <xdr:colOff>2371726</xdr:colOff>
      <xdr:row>23</xdr:row>
      <xdr:rowOff>19050</xdr:rowOff>
    </xdr:to>
    <xdr:cxnSp macro="">
      <xdr:nvCxnSpPr>
        <xdr:cNvPr id="8" name="Connector: Elbow 4">
          <a:extLst>
            <a:ext uri="{FF2B5EF4-FFF2-40B4-BE49-F238E27FC236}">
              <a16:creationId xmlns:a16="http://schemas.microsoft.com/office/drawing/2014/main" id="{0884F038-D001-41BC-9A25-693C08F2B56C}"/>
            </a:ext>
          </a:extLst>
        </xdr:cNvPr>
        <xdr:cNvCxnSpPr>
          <a:cxnSpLocks/>
          <a:stCxn id="44" idx="0"/>
          <a:endCxn id="7" idx="1"/>
        </xdr:cNvCxnSpPr>
      </xdr:nvCxnSpPr>
      <xdr:spPr>
        <a:xfrm rot="5400000" flipH="1" flipV="1">
          <a:off x="866776" y="2943226"/>
          <a:ext cx="1538287" cy="1471612"/>
        </a:xfrm>
        <a:prstGeom prst="curvedConnector2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</xdr:colOff>
      <xdr:row>11</xdr:row>
      <xdr:rowOff>19050</xdr:rowOff>
    </xdr:from>
    <xdr:to>
      <xdr:col>2</xdr:col>
      <xdr:colOff>2085975</xdr:colOff>
      <xdr:row>12</xdr:row>
      <xdr:rowOff>161925</xdr:rowOff>
    </xdr:to>
    <xdr:sp macro="" textlink="">
      <xdr:nvSpPr>
        <xdr:cNvPr id="9" name="Flowchart: Process 8">
          <a:extLst>
            <a:ext uri="{FF2B5EF4-FFF2-40B4-BE49-F238E27FC236}">
              <a16:creationId xmlns:a16="http://schemas.microsoft.com/office/drawing/2014/main" id="{950B8040-26F4-486D-8C29-1BCA30AAD2D3}"/>
            </a:ext>
          </a:extLst>
        </xdr:cNvPr>
        <xdr:cNvSpPr/>
      </xdr:nvSpPr>
      <xdr:spPr>
        <a:xfrm>
          <a:off x="4667250" y="2162175"/>
          <a:ext cx="2066925" cy="333375"/>
        </a:xfrm>
        <a:prstGeom prst="flowChartProcess">
          <a:avLst/>
        </a:prstGeom>
        <a:solidFill>
          <a:schemeClr val="tx1">
            <a:lumMod val="75000"/>
            <a:lumOff val="2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Antimatter Manipulation (8022)</a:t>
          </a:r>
          <a:endParaRPr lang="en-GB" sz="1100"/>
        </a:p>
      </xdr:txBody>
    </xdr:sp>
    <xdr:clientData/>
  </xdr:twoCellAnchor>
  <xdr:twoCellAnchor>
    <xdr:from>
      <xdr:col>1</xdr:col>
      <xdr:colOff>819151</xdr:colOff>
      <xdr:row>11</xdr:row>
      <xdr:rowOff>185738</xdr:rowOff>
    </xdr:from>
    <xdr:to>
      <xdr:col>2</xdr:col>
      <xdr:colOff>19051</xdr:colOff>
      <xdr:row>14</xdr:row>
      <xdr:rowOff>28575</xdr:rowOff>
    </xdr:to>
    <xdr:cxnSp macro="">
      <xdr:nvCxnSpPr>
        <xdr:cNvPr id="10" name="Connector: Elbow 4">
          <a:extLst>
            <a:ext uri="{FF2B5EF4-FFF2-40B4-BE49-F238E27FC236}">
              <a16:creationId xmlns:a16="http://schemas.microsoft.com/office/drawing/2014/main" id="{8456A3E4-E31C-4987-AF8A-F133FBC09CFB}"/>
            </a:ext>
          </a:extLst>
        </xdr:cNvPr>
        <xdr:cNvCxnSpPr>
          <a:stCxn id="7" idx="0"/>
          <a:endCxn id="9" idx="1"/>
        </xdr:cNvCxnSpPr>
      </xdr:nvCxnSpPr>
      <xdr:spPr>
        <a:xfrm rot="5400000" flipH="1" flipV="1">
          <a:off x="3755232" y="1831182"/>
          <a:ext cx="414337" cy="1409700"/>
        </a:xfrm>
        <a:prstGeom prst="curvedConnector2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95250</xdr:colOff>
      <xdr:row>15</xdr:row>
      <xdr:rowOff>114300</xdr:rowOff>
    </xdr:from>
    <xdr:to>
      <xdr:col>6</xdr:col>
      <xdr:colOff>1838325</xdr:colOff>
      <xdr:row>17</xdr:row>
      <xdr:rowOff>66675</xdr:rowOff>
    </xdr:to>
    <xdr:sp macro="" textlink="">
      <xdr:nvSpPr>
        <xdr:cNvPr id="11" name="Flowchart: Process 10">
          <a:extLst>
            <a:ext uri="{FF2B5EF4-FFF2-40B4-BE49-F238E27FC236}">
              <a16:creationId xmlns:a16="http://schemas.microsoft.com/office/drawing/2014/main" id="{973841FB-82EB-4819-AD24-E3894D7CB77D}"/>
            </a:ext>
          </a:extLst>
        </xdr:cNvPr>
        <xdr:cNvSpPr/>
      </xdr:nvSpPr>
      <xdr:spPr>
        <a:xfrm>
          <a:off x="13630275" y="3019425"/>
          <a:ext cx="1743075" cy="333375"/>
        </a:xfrm>
        <a:prstGeom prst="flowChartProcess">
          <a:avLst/>
        </a:prstGeom>
        <a:solidFill>
          <a:schemeClr val="tx1">
            <a:lumMod val="75000"/>
            <a:lumOff val="2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Singularity Control (8016)</a:t>
          </a:r>
          <a:endParaRPr lang="en-GB" sz="1100"/>
        </a:p>
      </xdr:txBody>
    </xdr:sp>
    <xdr:clientData/>
  </xdr:twoCellAnchor>
  <xdr:twoCellAnchor>
    <xdr:from>
      <xdr:col>5</xdr:col>
      <xdr:colOff>152400</xdr:colOff>
      <xdr:row>16</xdr:row>
      <xdr:rowOff>90488</xdr:rowOff>
    </xdr:from>
    <xdr:to>
      <xdr:col>6</xdr:col>
      <xdr:colOff>95250</xdr:colOff>
      <xdr:row>20</xdr:row>
      <xdr:rowOff>61913</xdr:rowOff>
    </xdr:to>
    <xdr:cxnSp macro="">
      <xdr:nvCxnSpPr>
        <xdr:cNvPr id="12" name="Connector: Elbow 4">
          <a:extLst>
            <a:ext uri="{FF2B5EF4-FFF2-40B4-BE49-F238E27FC236}">
              <a16:creationId xmlns:a16="http://schemas.microsoft.com/office/drawing/2014/main" id="{B22C2C29-191C-4C91-A4B1-092DF898E540}"/>
            </a:ext>
          </a:extLst>
        </xdr:cNvPr>
        <xdr:cNvCxnSpPr>
          <a:stCxn id="5" idx="3"/>
          <a:endCxn id="11" idx="1"/>
        </xdr:cNvCxnSpPr>
      </xdr:nvCxnSpPr>
      <xdr:spPr>
        <a:xfrm flipV="1">
          <a:off x="11725275" y="3186113"/>
          <a:ext cx="1905000" cy="733425"/>
        </a:xfrm>
        <a:prstGeom prst="curved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57150</xdr:colOff>
      <xdr:row>21</xdr:row>
      <xdr:rowOff>28575</xdr:rowOff>
    </xdr:from>
    <xdr:to>
      <xdr:col>2</xdr:col>
      <xdr:colOff>1943100</xdr:colOff>
      <xdr:row>22</xdr:row>
      <xdr:rowOff>171450</xdr:rowOff>
    </xdr:to>
    <xdr:sp macro="" textlink="">
      <xdr:nvSpPr>
        <xdr:cNvPr id="13" name="Flowchart: Process 12">
          <a:extLst>
            <a:ext uri="{FF2B5EF4-FFF2-40B4-BE49-F238E27FC236}">
              <a16:creationId xmlns:a16="http://schemas.microsoft.com/office/drawing/2014/main" id="{BF5F98D9-5D2F-4DE6-B376-41B69E5EA940}"/>
            </a:ext>
          </a:extLst>
        </xdr:cNvPr>
        <xdr:cNvSpPr/>
      </xdr:nvSpPr>
      <xdr:spPr>
        <a:xfrm>
          <a:off x="4705350" y="4076700"/>
          <a:ext cx="1885950" cy="333375"/>
        </a:xfrm>
        <a:prstGeom prst="flowChartProcess">
          <a:avLst/>
        </a:prstGeom>
        <a:solidFill>
          <a:schemeClr val="tx1">
            <a:lumMod val="75000"/>
            <a:lumOff val="2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Grand Unified Theory (8026)</a:t>
          </a:r>
          <a:endParaRPr lang="en-GB" sz="1100"/>
        </a:p>
      </xdr:txBody>
    </xdr:sp>
    <xdr:clientData/>
  </xdr:twoCellAnchor>
  <xdr:twoCellAnchor>
    <xdr:from>
      <xdr:col>0</xdr:col>
      <xdr:colOff>1590675</xdr:colOff>
      <xdr:row>22</xdr:row>
      <xdr:rowOff>4763</xdr:rowOff>
    </xdr:from>
    <xdr:to>
      <xdr:col>2</xdr:col>
      <xdr:colOff>57150</xdr:colOff>
      <xdr:row>23</xdr:row>
      <xdr:rowOff>185738</xdr:rowOff>
    </xdr:to>
    <xdr:cxnSp macro="">
      <xdr:nvCxnSpPr>
        <xdr:cNvPr id="14" name="Connector: Elbow 4">
          <a:extLst>
            <a:ext uri="{FF2B5EF4-FFF2-40B4-BE49-F238E27FC236}">
              <a16:creationId xmlns:a16="http://schemas.microsoft.com/office/drawing/2014/main" id="{C259E25A-F674-4EE9-8009-323E217E1246}"/>
            </a:ext>
          </a:extLst>
        </xdr:cNvPr>
        <xdr:cNvCxnSpPr>
          <a:stCxn id="44" idx="3"/>
          <a:endCxn id="13" idx="1"/>
        </xdr:cNvCxnSpPr>
      </xdr:nvCxnSpPr>
      <xdr:spPr>
        <a:xfrm flipV="1">
          <a:off x="1590675" y="4243388"/>
          <a:ext cx="3114675" cy="371475"/>
        </a:xfrm>
        <a:prstGeom prst="curved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1943100</xdr:colOff>
      <xdr:row>20</xdr:row>
      <xdr:rowOff>61913</xdr:rowOff>
    </xdr:from>
    <xdr:to>
      <xdr:col>4</xdr:col>
      <xdr:colOff>295275</xdr:colOff>
      <xdr:row>22</xdr:row>
      <xdr:rowOff>4763</xdr:rowOff>
    </xdr:to>
    <xdr:cxnSp macro="">
      <xdr:nvCxnSpPr>
        <xdr:cNvPr id="15" name="Connector: Elbow 4">
          <a:extLst>
            <a:ext uri="{FF2B5EF4-FFF2-40B4-BE49-F238E27FC236}">
              <a16:creationId xmlns:a16="http://schemas.microsoft.com/office/drawing/2014/main" id="{7A28BBA0-5F7D-46FB-AD4C-5B199EBAED69}"/>
            </a:ext>
          </a:extLst>
        </xdr:cNvPr>
        <xdr:cNvCxnSpPr>
          <a:stCxn id="13" idx="3"/>
          <a:endCxn id="5" idx="1"/>
        </xdr:cNvCxnSpPr>
      </xdr:nvCxnSpPr>
      <xdr:spPr>
        <a:xfrm flipV="1">
          <a:off x="6591300" y="3919538"/>
          <a:ext cx="2838450" cy="323850"/>
        </a:xfrm>
        <a:prstGeom prst="curved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314325</xdr:colOff>
      <xdr:row>11</xdr:row>
      <xdr:rowOff>0</xdr:rowOff>
    </xdr:from>
    <xdr:to>
      <xdr:col>4</xdr:col>
      <xdr:colOff>2209800</xdr:colOff>
      <xdr:row>12</xdr:row>
      <xdr:rowOff>142875</xdr:rowOff>
    </xdr:to>
    <xdr:sp macro="" textlink="">
      <xdr:nvSpPr>
        <xdr:cNvPr id="16" name="Flowchart: Process 15">
          <a:extLst>
            <a:ext uri="{FF2B5EF4-FFF2-40B4-BE49-F238E27FC236}">
              <a16:creationId xmlns:a16="http://schemas.microsoft.com/office/drawing/2014/main" id="{0214A1B6-369D-457B-90AE-7AB6BCA565F1}"/>
            </a:ext>
          </a:extLst>
        </xdr:cNvPr>
        <xdr:cNvSpPr/>
      </xdr:nvSpPr>
      <xdr:spPr>
        <a:xfrm>
          <a:off x="9448800" y="2143125"/>
          <a:ext cx="1895475" cy="333375"/>
        </a:xfrm>
        <a:prstGeom prst="flowChartProcess">
          <a:avLst/>
        </a:prstGeom>
        <a:solidFill>
          <a:schemeClr val="tx1">
            <a:lumMod val="75000"/>
            <a:lumOff val="2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Degeneration Theory (8023)</a:t>
          </a:r>
          <a:r>
            <a:rPr lang="en-GB"/>
            <a:t> </a:t>
          </a:r>
          <a:endParaRPr lang="en-GB" sz="1100"/>
        </a:p>
      </xdr:txBody>
    </xdr:sp>
    <xdr:clientData/>
  </xdr:twoCellAnchor>
  <xdr:twoCellAnchor>
    <xdr:from>
      <xdr:col>2</xdr:col>
      <xdr:colOff>2085975</xdr:colOff>
      <xdr:row>11</xdr:row>
      <xdr:rowOff>166688</xdr:rowOff>
    </xdr:from>
    <xdr:to>
      <xdr:col>4</xdr:col>
      <xdr:colOff>314325</xdr:colOff>
      <xdr:row>11</xdr:row>
      <xdr:rowOff>185738</xdr:rowOff>
    </xdr:to>
    <xdr:cxnSp macro="">
      <xdr:nvCxnSpPr>
        <xdr:cNvPr id="17" name="Connector: Elbow 4">
          <a:extLst>
            <a:ext uri="{FF2B5EF4-FFF2-40B4-BE49-F238E27FC236}">
              <a16:creationId xmlns:a16="http://schemas.microsoft.com/office/drawing/2014/main" id="{69DE4A08-676B-48DA-9230-2C73F972D7E8}"/>
            </a:ext>
          </a:extLst>
        </xdr:cNvPr>
        <xdr:cNvCxnSpPr>
          <a:stCxn id="9" idx="3"/>
          <a:endCxn id="16" idx="1"/>
        </xdr:cNvCxnSpPr>
      </xdr:nvCxnSpPr>
      <xdr:spPr>
        <a:xfrm flipV="1">
          <a:off x="6734175" y="2309813"/>
          <a:ext cx="2714625" cy="19050"/>
        </a:xfrm>
        <a:prstGeom prst="curved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2209800</xdr:colOff>
      <xdr:row>11</xdr:row>
      <xdr:rowOff>166688</xdr:rowOff>
    </xdr:from>
    <xdr:to>
      <xdr:col>6</xdr:col>
      <xdr:colOff>95250</xdr:colOff>
      <xdr:row>16</xdr:row>
      <xdr:rowOff>90488</xdr:rowOff>
    </xdr:to>
    <xdr:cxnSp macro="">
      <xdr:nvCxnSpPr>
        <xdr:cNvPr id="18" name="Connector: Elbow 4">
          <a:extLst>
            <a:ext uri="{FF2B5EF4-FFF2-40B4-BE49-F238E27FC236}">
              <a16:creationId xmlns:a16="http://schemas.microsoft.com/office/drawing/2014/main" id="{E10FBBDA-38BF-46AF-95A9-DD8B9C2B3031}"/>
            </a:ext>
          </a:extLst>
        </xdr:cNvPr>
        <xdr:cNvCxnSpPr>
          <a:stCxn id="16" idx="3"/>
          <a:endCxn id="11" idx="1"/>
        </xdr:cNvCxnSpPr>
      </xdr:nvCxnSpPr>
      <xdr:spPr>
        <a:xfrm>
          <a:off x="11344275" y="2309813"/>
          <a:ext cx="2286000" cy="876300"/>
        </a:xfrm>
        <a:prstGeom prst="curved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190500</xdr:colOff>
      <xdr:row>9</xdr:row>
      <xdr:rowOff>57150</xdr:rowOff>
    </xdr:from>
    <xdr:to>
      <xdr:col>1</xdr:col>
      <xdr:colOff>0</xdr:colOff>
      <xdr:row>11</xdr:row>
      <xdr:rowOff>9525</xdr:rowOff>
    </xdr:to>
    <xdr:sp macro="" textlink="">
      <xdr:nvSpPr>
        <xdr:cNvPr id="19" name="Flowchart: Process 18">
          <a:extLst>
            <a:ext uri="{FF2B5EF4-FFF2-40B4-BE49-F238E27FC236}">
              <a16:creationId xmlns:a16="http://schemas.microsoft.com/office/drawing/2014/main" id="{47586CD3-3F1D-4EDB-BFD7-253577739BC7}"/>
            </a:ext>
          </a:extLst>
        </xdr:cNvPr>
        <xdr:cNvSpPr/>
      </xdr:nvSpPr>
      <xdr:spPr>
        <a:xfrm>
          <a:off x="190500" y="1819275"/>
          <a:ext cx="2247900" cy="333375"/>
        </a:xfrm>
        <a:prstGeom prst="flowChartProcess">
          <a:avLst/>
        </a:prstGeom>
        <a:solidFill>
          <a:schemeClr val="tx1">
            <a:lumMod val="75000"/>
            <a:lumOff val="2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Material Utilisation Metallic (8019)</a:t>
          </a:r>
          <a:r>
            <a:rPr lang="en-GB"/>
            <a:t> </a:t>
          </a:r>
          <a:endParaRPr lang="en-GB" sz="1100"/>
        </a:p>
      </xdr:txBody>
    </xdr:sp>
    <xdr:clientData/>
  </xdr:twoCellAnchor>
  <xdr:twoCellAnchor>
    <xdr:from>
      <xdr:col>1</xdr:col>
      <xdr:colOff>0</xdr:colOff>
      <xdr:row>10</xdr:row>
      <xdr:rowOff>33338</xdr:rowOff>
    </xdr:from>
    <xdr:to>
      <xdr:col>2</xdr:col>
      <xdr:colOff>19050</xdr:colOff>
      <xdr:row>11</xdr:row>
      <xdr:rowOff>185738</xdr:rowOff>
    </xdr:to>
    <xdr:cxnSp macro="">
      <xdr:nvCxnSpPr>
        <xdr:cNvPr id="20" name="Connector: Elbow 4">
          <a:extLst>
            <a:ext uri="{FF2B5EF4-FFF2-40B4-BE49-F238E27FC236}">
              <a16:creationId xmlns:a16="http://schemas.microsoft.com/office/drawing/2014/main" id="{104D3C8B-57F7-4440-9214-8700C3F6F301}"/>
            </a:ext>
          </a:extLst>
        </xdr:cNvPr>
        <xdr:cNvCxnSpPr>
          <a:stCxn id="19" idx="3"/>
          <a:endCxn id="9" idx="1"/>
        </xdr:cNvCxnSpPr>
      </xdr:nvCxnSpPr>
      <xdr:spPr>
        <a:xfrm>
          <a:off x="2438400" y="1985963"/>
          <a:ext cx="2228850" cy="342900"/>
        </a:xfrm>
        <a:prstGeom prst="curved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104776</xdr:colOff>
      <xdr:row>6</xdr:row>
      <xdr:rowOff>100013</xdr:rowOff>
    </xdr:from>
    <xdr:to>
      <xdr:col>2</xdr:col>
      <xdr:colOff>1781176</xdr:colOff>
      <xdr:row>8</xdr:row>
      <xdr:rowOff>52388</xdr:rowOff>
    </xdr:to>
    <xdr:sp macro="" textlink="">
      <xdr:nvSpPr>
        <xdr:cNvPr id="21" name="Flowchart: Process 20">
          <a:extLst>
            <a:ext uri="{FF2B5EF4-FFF2-40B4-BE49-F238E27FC236}">
              <a16:creationId xmlns:a16="http://schemas.microsoft.com/office/drawing/2014/main" id="{AAD3C025-CE60-4281-AF81-CE8F9F8A069F}"/>
            </a:ext>
          </a:extLst>
        </xdr:cNvPr>
        <xdr:cNvSpPr/>
      </xdr:nvSpPr>
      <xdr:spPr>
        <a:xfrm>
          <a:off x="4752976" y="1290638"/>
          <a:ext cx="1676400" cy="333375"/>
        </a:xfrm>
        <a:prstGeom prst="flowChartProcess">
          <a:avLst/>
        </a:prstGeom>
        <a:solidFill>
          <a:schemeClr val="tx1">
            <a:lumMod val="75000"/>
            <a:lumOff val="2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Meta-Metallurgy (8020)</a:t>
          </a:r>
          <a:r>
            <a:rPr lang="en-GB"/>
            <a:t> </a:t>
          </a:r>
          <a:endParaRPr lang="en-GB" sz="1100"/>
        </a:p>
      </xdr:txBody>
    </xdr:sp>
    <xdr:clientData/>
  </xdr:twoCellAnchor>
  <xdr:twoCellAnchor>
    <xdr:from>
      <xdr:col>1</xdr:col>
      <xdr:colOff>0</xdr:colOff>
      <xdr:row>7</xdr:row>
      <xdr:rowOff>76201</xdr:rowOff>
    </xdr:from>
    <xdr:to>
      <xdr:col>2</xdr:col>
      <xdr:colOff>104776</xdr:colOff>
      <xdr:row>10</xdr:row>
      <xdr:rowOff>33338</xdr:rowOff>
    </xdr:to>
    <xdr:cxnSp macro="">
      <xdr:nvCxnSpPr>
        <xdr:cNvPr id="22" name="Connector: Elbow 4">
          <a:extLst>
            <a:ext uri="{FF2B5EF4-FFF2-40B4-BE49-F238E27FC236}">
              <a16:creationId xmlns:a16="http://schemas.microsoft.com/office/drawing/2014/main" id="{A1EDC17B-AE3C-4E23-9400-285A41A2D305}"/>
            </a:ext>
          </a:extLst>
        </xdr:cNvPr>
        <xdr:cNvCxnSpPr>
          <a:stCxn id="19" idx="3"/>
          <a:endCxn id="21" idx="1"/>
        </xdr:cNvCxnSpPr>
      </xdr:nvCxnSpPr>
      <xdr:spPr>
        <a:xfrm flipV="1">
          <a:off x="2438400" y="1457326"/>
          <a:ext cx="2314576" cy="528637"/>
        </a:xfrm>
        <a:prstGeom prst="curved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304801</xdr:colOff>
      <xdr:row>3</xdr:row>
      <xdr:rowOff>176213</xdr:rowOff>
    </xdr:from>
    <xdr:to>
      <xdr:col>4</xdr:col>
      <xdr:colOff>1981201</xdr:colOff>
      <xdr:row>5</xdr:row>
      <xdr:rowOff>128588</xdr:rowOff>
    </xdr:to>
    <xdr:sp macro="" textlink="">
      <xdr:nvSpPr>
        <xdr:cNvPr id="23" name="Flowchart: Process 22">
          <a:extLst>
            <a:ext uri="{FF2B5EF4-FFF2-40B4-BE49-F238E27FC236}">
              <a16:creationId xmlns:a16="http://schemas.microsoft.com/office/drawing/2014/main" id="{817BEB69-8B11-477A-A92B-7DE7B33B83F5}"/>
            </a:ext>
          </a:extLst>
        </xdr:cNvPr>
        <xdr:cNvSpPr/>
      </xdr:nvSpPr>
      <xdr:spPr>
        <a:xfrm>
          <a:off x="9439276" y="795338"/>
          <a:ext cx="1676400" cy="333375"/>
        </a:xfrm>
        <a:prstGeom prst="flowChartProcess">
          <a:avLst/>
        </a:prstGeom>
        <a:solidFill>
          <a:schemeClr val="tx1">
            <a:lumMod val="75000"/>
            <a:lumOff val="2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Augmentation (8021)</a:t>
          </a:r>
          <a:endParaRPr lang="en-GB" sz="1100"/>
        </a:p>
      </xdr:txBody>
    </xdr:sp>
    <xdr:clientData/>
  </xdr:twoCellAnchor>
  <xdr:twoCellAnchor>
    <xdr:from>
      <xdr:col>2</xdr:col>
      <xdr:colOff>1781176</xdr:colOff>
      <xdr:row>4</xdr:row>
      <xdr:rowOff>152401</xdr:rowOff>
    </xdr:from>
    <xdr:to>
      <xdr:col>4</xdr:col>
      <xdr:colOff>304801</xdr:colOff>
      <xdr:row>7</xdr:row>
      <xdr:rowOff>76201</xdr:rowOff>
    </xdr:to>
    <xdr:cxnSp macro="">
      <xdr:nvCxnSpPr>
        <xdr:cNvPr id="24" name="Connector: Elbow 4">
          <a:extLst>
            <a:ext uri="{FF2B5EF4-FFF2-40B4-BE49-F238E27FC236}">
              <a16:creationId xmlns:a16="http://schemas.microsoft.com/office/drawing/2014/main" id="{C12DFF32-2206-446B-A6FA-1D42EEEC1B39}"/>
            </a:ext>
          </a:extLst>
        </xdr:cNvPr>
        <xdr:cNvCxnSpPr>
          <a:stCxn id="21" idx="3"/>
          <a:endCxn id="23" idx="1"/>
        </xdr:cNvCxnSpPr>
      </xdr:nvCxnSpPr>
      <xdr:spPr>
        <a:xfrm flipV="1">
          <a:off x="6429376" y="962026"/>
          <a:ext cx="3009900" cy="495300"/>
        </a:xfrm>
        <a:prstGeom prst="curved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114299</xdr:colOff>
      <xdr:row>2</xdr:row>
      <xdr:rowOff>66675</xdr:rowOff>
    </xdr:from>
    <xdr:to>
      <xdr:col>1</xdr:col>
      <xdr:colOff>104774</xdr:colOff>
      <xdr:row>4</xdr:row>
      <xdr:rowOff>19050</xdr:rowOff>
    </xdr:to>
    <xdr:sp macro="" textlink="">
      <xdr:nvSpPr>
        <xdr:cNvPr id="25" name="Flowchart: Process 24">
          <a:extLst>
            <a:ext uri="{FF2B5EF4-FFF2-40B4-BE49-F238E27FC236}">
              <a16:creationId xmlns:a16="http://schemas.microsoft.com/office/drawing/2014/main" id="{2094DA04-1EFB-406B-B090-40B95257CF7C}"/>
            </a:ext>
          </a:extLst>
        </xdr:cNvPr>
        <xdr:cNvSpPr/>
      </xdr:nvSpPr>
      <xdr:spPr>
        <a:xfrm>
          <a:off x="114299" y="495300"/>
          <a:ext cx="2428875" cy="333375"/>
        </a:xfrm>
        <a:prstGeom prst="flowChartProcess">
          <a:avLst/>
        </a:prstGeom>
        <a:solidFill>
          <a:schemeClr val="tx1">
            <a:lumMod val="75000"/>
            <a:lumOff val="2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Material Utilisation Crystalline (8017)</a:t>
          </a:r>
          <a:r>
            <a:rPr lang="en-GB"/>
            <a:t> </a:t>
          </a:r>
          <a:endParaRPr lang="en-GB" sz="1100"/>
        </a:p>
      </xdr:txBody>
    </xdr:sp>
    <xdr:clientData/>
  </xdr:twoCellAnchor>
  <xdr:twoCellAnchor>
    <xdr:from>
      <xdr:col>2</xdr:col>
      <xdr:colOff>104776</xdr:colOff>
      <xdr:row>2</xdr:row>
      <xdr:rowOff>71438</xdr:rowOff>
    </xdr:from>
    <xdr:to>
      <xdr:col>2</xdr:col>
      <xdr:colOff>1781176</xdr:colOff>
      <xdr:row>4</xdr:row>
      <xdr:rowOff>23813</xdr:rowOff>
    </xdr:to>
    <xdr:sp macro="" textlink="">
      <xdr:nvSpPr>
        <xdr:cNvPr id="26" name="Flowchart: Process 25">
          <a:extLst>
            <a:ext uri="{FF2B5EF4-FFF2-40B4-BE49-F238E27FC236}">
              <a16:creationId xmlns:a16="http://schemas.microsoft.com/office/drawing/2014/main" id="{0D5E8E12-4728-45AA-A097-0FFF0159DA2C}"/>
            </a:ext>
          </a:extLst>
        </xdr:cNvPr>
        <xdr:cNvSpPr/>
      </xdr:nvSpPr>
      <xdr:spPr>
        <a:xfrm>
          <a:off x="4752976" y="500063"/>
          <a:ext cx="1676400" cy="333375"/>
        </a:xfrm>
        <a:prstGeom prst="flowChartProcess">
          <a:avLst/>
        </a:prstGeom>
        <a:solidFill>
          <a:schemeClr val="tx1">
            <a:lumMod val="75000"/>
            <a:lumOff val="2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Lattice Integration (8018)</a:t>
          </a:r>
          <a:r>
            <a:rPr lang="en-GB"/>
            <a:t> </a:t>
          </a:r>
          <a:endParaRPr lang="en-GB" sz="1100"/>
        </a:p>
      </xdr:txBody>
    </xdr:sp>
    <xdr:clientData/>
  </xdr:twoCellAnchor>
  <xdr:twoCellAnchor>
    <xdr:from>
      <xdr:col>1</xdr:col>
      <xdr:colOff>104774</xdr:colOff>
      <xdr:row>3</xdr:row>
      <xdr:rowOff>42863</xdr:rowOff>
    </xdr:from>
    <xdr:to>
      <xdr:col>2</xdr:col>
      <xdr:colOff>104776</xdr:colOff>
      <xdr:row>3</xdr:row>
      <xdr:rowOff>47626</xdr:rowOff>
    </xdr:to>
    <xdr:cxnSp macro="">
      <xdr:nvCxnSpPr>
        <xdr:cNvPr id="27" name="Connector: Elbow 4">
          <a:extLst>
            <a:ext uri="{FF2B5EF4-FFF2-40B4-BE49-F238E27FC236}">
              <a16:creationId xmlns:a16="http://schemas.microsoft.com/office/drawing/2014/main" id="{0E769584-83EC-4825-90F4-B7B54C78E8F2}"/>
            </a:ext>
          </a:extLst>
        </xdr:cNvPr>
        <xdr:cNvCxnSpPr>
          <a:stCxn id="25" idx="3"/>
          <a:endCxn id="26" idx="1"/>
        </xdr:cNvCxnSpPr>
      </xdr:nvCxnSpPr>
      <xdr:spPr>
        <a:xfrm>
          <a:off x="2543174" y="661988"/>
          <a:ext cx="2209802" cy="4763"/>
        </a:xfrm>
        <a:prstGeom prst="curved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1781176</xdr:colOff>
      <xdr:row>3</xdr:row>
      <xdr:rowOff>47626</xdr:rowOff>
    </xdr:from>
    <xdr:to>
      <xdr:col>4</xdr:col>
      <xdr:colOff>304801</xdr:colOff>
      <xdr:row>4</xdr:row>
      <xdr:rowOff>152401</xdr:rowOff>
    </xdr:to>
    <xdr:cxnSp macro="">
      <xdr:nvCxnSpPr>
        <xdr:cNvPr id="28" name="Connector: Elbow 4">
          <a:extLst>
            <a:ext uri="{FF2B5EF4-FFF2-40B4-BE49-F238E27FC236}">
              <a16:creationId xmlns:a16="http://schemas.microsoft.com/office/drawing/2014/main" id="{3D583BF2-56B4-4BBB-A379-313190D5CBD4}"/>
            </a:ext>
          </a:extLst>
        </xdr:cNvPr>
        <xdr:cNvCxnSpPr>
          <a:stCxn id="26" idx="3"/>
          <a:endCxn id="23" idx="1"/>
        </xdr:cNvCxnSpPr>
      </xdr:nvCxnSpPr>
      <xdr:spPr>
        <a:xfrm>
          <a:off x="6429376" y="666751"/>
          <a:ext cx="3009900" cy="295275"/>
        </a:xfrm>
        <a:prstGeom prst="curved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85726</xdr:colOff>
      <xdr:row>37</xdr:row>
      <xdr:rowOff>166688</xdr:rowOff>
    </xdr:from>
    <xdr:to>
      <xdr:col>2</xdr:col>
      <xdr:colOff>1295400</xdr:colOff>
      <xdr:row>39</xdr:row>
      <xdr:rowOff>119063</xdr:rowOff>
    </xdr:to>
    <xdr:sp macro="" textlink="">
      <xdr:nvSpPr>
        <xdr:cNvPr id="29" name="Flowchart: Process 28">
          <a:extLst>
            <a:ext uri="{FF2B5EF4-FFF2-40B4-BE49-F238E27FC236}">
              <a16:creationId xmlns:a16="http://schemas.microsoft.com/office/drawing/2014/main" id="{2E42E412-35B4-45E2-8053-ED6DE0574326}"/>
            </a:ext>
          </a:extLst>
        </xdr:cNvPr>
        <xdr:cNvSpPr/>
      </xdr:nvSpPr>
      <xdr:spPr>
        <a:xfrm>
          <a:off x="4733926" y="7262813"/>
          <a:ext cx="1209674" cy="333375"/>
        </a:xfrm>
        <a:prstGeom prst="flowChartProcess">
          <a:avLst/>
        </a:prstGeom>
        <a:solidFill>
          <a:schemeClr val="tx1">
            <a:lumMod val="75000"/>
            <a:lumOff val="2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Bio-Tech (8030)</a:t>
          </a:r>
          <a:r>
            <a:rPr lang="en-GB"/>
            <a:t> </a:t>
          </a:r>
          <a:endParaRPr lang="en-GB" sz="1100"/>
        </a:p>
      </xdr:txBody>
    </xdr:sp>
    <xdr:clientData/>
  </xdr:twoCellAnchor>
  <xdr:twoCellAnchor>
    <xdr:from>
      <xdr:col>4</xdr:col>
      <xdr:colOff>304801</xdr:colOff>
      <xdr:row>35</xdr:row>
      <xdr:rowOff>157163</xdr:rowOff>
    </xdr:from>
    <xdr:to>
      <xdr:col>4</xdr:col>
      <xdr:colOff>1533525</xdr:colOff>
      <xdr:row>37</xdr:row>
      <xdr:rowOff>109538</xdr:rowOff>
    </xdr:to>
    <xdr:sp macro="" textlink="">
      <xdr:nvSpPr>
        <xdr:cNvPr id="30" name="Flowchart: Process 29">
          <a:extLst>
            <a:ext uri="{FF2B5EF4-FFF2-40B4-BE49-F238E27FC236}">
              <a16:creationId xmlns:a16="http://schemas.microsoft.com/office/drawing/2014/main" id="{118031CE-EA91-49BF-9FAE-31C09AD04F65}"/>
            </a:ext>
          </a:extLst>
        </xdr:cNvPr>
        <xdr:cNvSpPr/>
      </xdr:nvSpPr>
      <xdr:spPr>
        <a:xfrm>
          <a:off x="9439276" y="6872288"/>
          <a:ext cx="1228724" cy="333375"/>
        </a:xfrm>
        <a:prstGeom prst="flowChartProcess">
          <a:avLst/>
        </a:prstGeom>
        <a:solidFill>
          <a:schemeClr val="tx1">
            <a:lumMod val="75000"/>
            <a:lumOff val="2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Biogenics (8031)</a:t>
          </a:r>
          <a:r>
            <a:rPr lang="en-GB"/>
            <a:t> </a:t>
          </a:r>
          <a:endParaRPr lang="en-GB" sz="1100"/>
        </a:p>
      </xdr:txBody>
    </xdr:sp>
    <xdr:clientData/>
  </xdr:twoCellAnchor>
  <xdr:twoCellAnchor>
    <xdr:from>
      <xdr:col>2</xdr:col>
      <xdr:colOff>1295400</xdr:colOff>
      <xdr:row>36</xdr:row>
      <xdr:rowOff>133351</xdr:rowOff>
    </xdr:from>
    <xdr:to>
      <xdr:col>4</xdr:col>
      <xdr:colOff>304801</xdr:colOff>
      <xdr:row>38</xdr:row>
      <xdr:rowOff>142876</xdr:rowOff>
    </xdr:to>
    <xdr:cxnSp macro="">
      <xdr:nvCxnSpPr>
        <xdr:cNvPr id="31" name="Connector: Elbow 4">
          <a:extLst>
            <a:ext uri="{FF2B5EF4-FFF2-40B4-BE49-F238E27FC236}">
              <a16:creationId xmlns:a16="http://schemas.microsoft.com/office/drawing/2014/main" id="{CA83E739-1E3D-45BF-8E26-A896B0BA1947}"/>
            </a:ext>
          </a:extLst>
        </xdr:cNvPr>
        <xdr:cNvCxnSpPr>
          <a:stCxn id="29" idx="3"/>
          <a:endCxn id="30" idx="1"/>
        </xdr:cNvCxnSpPr>
      </xdr:nvCxnSpPr>
      <xdr:spPr>
        <a:xfrm flipV="1">
          <a:off x="5943600" y="7038976"/>
          <a:ext cx="3495676" cy="390525"/>
        </a:xfrm>
        <a:prstGeom prst="curved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209550</xdr:colOff>
      <xdr:row>35</xdr:row>
      <xdr:rowOff>66675</xdr:rowOff>
    </xdr:from>
    <xdr:to>
      <xdr:col>0</xdr:col>
      <xdr:colOff>2295526</xdr:colOff>
      <xdr:row>37</xdr:row>
      <xdr:rowOff>19050</xdr:rowOff>
    </xdr:to>
    <xdr:sp macro="" textlink="">
      <xdr:nvSpPr>
        <xdr:cNvPr id="32" name="Flowchart: Process 31">
          <a:extLst>
            <a:ext uri="{FF2B5EF4-FFF2-40B4-BE49-F238E27FC236}">
              <a16:creationId xmlns:a16="http://schemas.microsoft.com/office/drawing/2014/main" id="{334276CF-A4E3-4885-B64C-A7D38ADDCC35}"/>
            </a:ext>
          </a:extLst>
        </xdr:cNvPr>
        <xdr:cNvSpPr/>
      </xdr:nvSpPr>
      <xdr:spPr>
        <a:xfrm>
          <a:off x="209550" y="6781800"/>
          <a:ext cx="2085976" cy="333375"/>
        </a:xfrm>
        <a:prstGeom prst="flowChartProcess">
          <a:avLst/>
        </a:prstGeom>
        <a:solidFill>
          <a:schemeClr val="tx1">
            <a:lumMod val="75000"/>
            <a:lumOff val="2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Matter Utilisation Organic (8029)</a:t>
          </a:r>
          <a:r>
            <a:rPr lang="en-GB"/>
            <a:t> </a:t>
          </a:r>
          <a:endParaRPr lang="en-GB" sz="1100"/>
        </a:p>
      </xdr:txBody>
    </xdr:sp>
    <xdr:clientData/>
  </xdr:twoCellAnchor>
  <xdr:twoCellAnchor>
    <xdr:from>
      <xdr:col>2</xdr:col>
      <xdr:colOff>85726</xdr:colOff>
      <xdr:row>33</xdr:row>
      <xdr:rowOff>42863</xdr:rowOff>
    </xdr:from>
    <xdr:to>
      <xdr:col>2</xdr:col>
      <xdr:colOff>1419225</xdr:colOff>
      <xdr:row>34</xdr:row>
      <xdr:rowOff>185738</xdr:rowOff>
    </xdr:to>
    <xdr:sp macro="" textlink="">
      <xdr:nvSpPr>
        <xdr:cNvPr id="33" name="Flowchart: Process 32">
          <a:extLst>
            <a:ext uri="{FF2B5EF4-FFF2-40B4-BE49-F238E27FC236}">
              <a16:creationId xmlns:a16="http://schemas.microsoft.com/office/drawing/2014/main" id="{9F9B9AAD-2815-4287-8CE1-A545ACDA76A9}"/>
            </a:ext>
          </a:extLst>
        </xdr:cNvPr>
        <xdr:cNvSpPr/>
      </xdr:nvSpPr>
      <xdr:spPr>
        <a:xfrm>
          <a:off x="4733926" y="6376988"/>
          <a:ext cx="1333499" cy="333375"/>
        </a:xfrm>
        <a:prstGeom prst="flowChartProcess">
          <a:avLst/>
        </a:prstGeom>
        <a:solidFill>
          <a:schemeClr val="tx1">
            <a:lumMod val="75000"/>
            <a:lumOff val="2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Cybernetics (8032)</a:t>
          </a:r>
          <a:r>
            <a:rPr lang="en-GB"/>
            <a:t> </a:t>
          </a:r>
          <a:endParaRPr lang="en-GB" sz="1100"/>
        </a:p>
      </xdr:txBody>
    </xdr:sp>
    <xdr:clientData/>
  </xdr:twoCellAnchor>
  <xdr:twoCellAnchor>
    <xdr:from>
      <xdr:col>0</xdr:col>
      <xdr:colOff>2295526</xdr:colOff>
      <xdr:row>34</xdr:row>
      <xdr:rowOff>19051</xdr:rowOff>
    </xdr:from>
    <xdr:to>
      <xdr:col>2</xdr:col>
      <xdr:colOff>85726</xdr:colOff>
      <xdr:row>36</xdr:row>
      <xdr:rowOff>42863</xdr:rowOff>
    </xdr:to>
    <xdr:cxnSp macro="">
      <xdr:nvCxnSpPr>
        <xdr:cNvPr id="34" name="Connector: Elbow 4">
          <a:extLst>
            <a:ext uri="{FF2B5EF4-FFF2-40B4-BE49-F238E27FC236}">
              <a16:creationId xmlns:a16="http://schemas.microsoft.com/office/drawing/2014/main" id="{CAAD6542-4ABE-446D-A505-60819569C454}"/>
            </a:ext>
          </a:extLst>
        </xdr:cNvPr>
        <xdr:cNvCxnSpPr>
          <a:stCxn id="32" idx="3"/>
          <a:endCxn id="33" idx="1"/>
        </xdr:cNvCxnSpPr>
      </xdr:nvCxnSpPr>
      <xdr:spPr>
        <a:xfrm flipV="1">
          <a:off x="2295526" y="6543676"/>
          <a:ext cx="2438400" cy="404812"/>
        </a:xfrm>
        <a:prstGeom prst="curved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1419225</xdr:colOff>
      <xdr:row>34</xdr:row>
      <xdr:rowOff>19051</xdr:rowOff>
    </xdr:from>
    <xdr:to>
      <xdr:col>4</xdr:col>
      <xdr:colOff>304801</xdr:colOff>
      <xdr:row>36</xdr:row>
      <xdr:rowOff>133351</xdr:rowOff>
    </xdr:to>
    <xdr:cxnSp macro="">
      <xdr:nvCxnSpPr>
        <xdr:cNvPr id="35" name="Connector: Elbow 4">
          <a:extLst>
            <a:ext uri="{FF2B5EF4-FFF2-40B4-BE49-F238E27FC236}">
              <a16:creationId xmlns:a16="http://schemas.microsoft.com/office/drawing/2014/main" id="{B4196193-8A49-4FE0-B446-D24EDDBA3056}"/>
            </a:ext>
          </a:extLst>
        </xdr:cNvPr>
        <xdr:cNvCxnSpPr>
          <a:stCxn id="33" idx="3"/>
          <a:endCxn id="30" idx="1"/>
        </xdr:cNvCxnSpPr>
      </xdr:nvCxnSpPr>
      <xdr:spPr>
        <a:xfrm>
          <a:off x="6067425" y="6543676"/>
          <a:ext cx="3371851" cy="495300"/>
        </a:xfrm>
        <a:prstGeom prst="curved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2295526</xdr:colOff>
      <xdr:row>36</xdr:row>
      <xdr:rowOff>42863</xdr:rowOff>
    </xdr:from>
    <xdr:to>
      <xdr:col>2</xdr:col>
      <xdr:colOff>85726</xdr:colOff>
      <xdr:row>38</xdr:row>
      <xdr:rowOff>142876</xdr:rowOff>
    </xdr:to>
    <xdr:cxnSp macro="">
      <xdr:nvCxnSpPr>
        <xdr:cNvPr id="36" name="Connector: Elbow 4">
          <a:extLst>
            <a:ext uri="{FF2B5EF4-FFF2-40B4-BE49-F238E27FC236}">
              <a16:creationId xmlns:a16="http://schemas.microsoft.com/office/drawing/2014/main" id="{4FF061A6-2D63-4C86-B3D6-D7A069FAD1B3}"/>
            </a:ext>
          </a:extLst>
        </xdr:cNvPr>
        <xdr:cNvCxnSpPr>
          <a:stCxn id="32" idx="3"/>
          <a:endCxn id="29" idx="1"/>
        </xdr:cNvCxnSpPr>
      </xdr:nvCxnSpPr>
      <xdr:spPr>
        <a:xfrm>
          <a:off x="2295526" y="6948488"/>
          <a:ext cx="2438400" cy="481013"/>
        </a:xfrm>
        <a:prstGeom prst="curved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190500</xdr:colOff>
      <xdr:row>31</xdr:row>
      <xdr:rowOff>180975</xdr:rowOff>
    </xdr:from>
    <xdr:to>
      <xdr:col>0</xdr:col>
      <xdr:colOff>1885950</xdr:colOff>
      <xdr:row>33</xdr:row>
      <xdr:rowOff>133350</xdr:rowOff>
    </xdr:to>
    <xdr:sp macro="" textlink="">
      <xdr:nvSpPr>
        <xdr:cNvPr id="37" name="Flowchart: Process 36">
          <a:extLst>
            <a:ext uri="{FF2B5EF4-FFF2-40B4-BE49-F238E27FC236}">
              <a16:creationId xmlns:a16="http://schemas.microsoft.com/office/drawing/2014/main" id="{F5BA6178-D47D-42DD-9230-75F15B121C6A}"/>
            </a:ext>
          </a:extLst>
        </xdr:cNvPr>
        <xdr:cNvSpPr/>
      </xdr:nvSpPr>
      <xdr:spPr>
        <a:xfrm>
          <a:off x="190500" y="6134100"/>
          <a:ext cx="1695450" cy="333375"/>
        </a:xfrm>
        <a:prstGeom prst="flowChartProcess">
          <a:avLst/>
        </a:prstGeom>
        <a:solidFill>
          <a:schemeClr val="tx1">
            <a:lumMod val="75000"/>
            <a:lumOff val="2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Xeno Psychology (8033)</a:t>
          </a:r>
          <a:r>
            <a:rPr lang="en-GB"/>
            <a:t> </a:t>
          </a:r>
          <a:endParaRPr lang="en-GB" sz="1100"/>
        </a:p>
      </xdr:txBody>
    </xdr:sp>
    <xdr:clientData/>
  </xdr:twoCellAnchor>
  <xdr:twoCellAnchor>
    <xdr:from>
      <xdr:col>0</xdr:col>
      <xdr:colOff>1885950</xdr:colOff>
      <xdr:row>32</xdr:row>
      <xdr:rowOff>157163</xdr:rowOff>
    </xdr:from>
    <xdr:to>
      <xdr:col>2</xdr:col>
      <xdr:colOff>85726</xdr:colOff>
      <xdr:row>34</xdr:row>
      <xdr:rowOff>19051</xdr:rowOff>
    </xdr:to>
    <xdr:cxnSp macro="">
      <xdr:nvCxnSpPr>
        <xdr:cNvPr id="38" name="Connector: Elbow 4">
          <a:extLst>
            <a:ext uri="{FF2B5EF4-FFF2-40B4-BE49-F238E27FC236}">
              <a16:creationId xmlns:a16="http://schemas.microsoft.com/office/drawing/2014/main" id="{A52059B8-1CAD-49F8-A6B6-4FCBC3461629}"/>
            </a:ext>
          </a:extLst>
        </xdr:cNvPr>
        <xdr:cNvCxnSpPr>
          <a:stCxn id="37" idx="3"/>
          <a:endCxn id="33" idx="1"/>
        </xdr:cNvCxnSpPr>
      </xdr:nvCxnSpPr>
      <xdr:spPr>
        <a:xfrm>
          <a:off x="1885950" y="6300788"/>
          <a:ext cx="2847976" cy="242888"/>
        </a:xfrm>
        <a:prstGeom prst="curved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200025</xdr:colOff>
      <xdr:row>28</xdr:row>
      <xdr:rowOff>114300</xdr:rowOff>
    </xdr:from>
    <xdr:to>
      <xdr:col>0</xdr:col>
      <xdr:colOff>1514475</xdr:colOff>
      <xdr:row>30</xdr:row>
      <xdr:rowOff>66675</xdr:rowOff>
    </xdr:to>
    <xdr:sp macro="" textlink="">
      <xdr:nvSpPr>
        <xdr:cNvPr id="39" name="Flowchart: Process 38">
          <a:extLst>
            <a:ext uri="{FF2B5EF4-FFF2-40B4-BE49-F238E27FC236}">
              <a16:creationId xmlns:a16="http://schemas.microsoft.com/office/drawing/2014/main" id="{3B470A64-B87C-4957-A52E-E7AFA624A3AC}"/>
            </a:ext>
          </a:extLst>
        </xdr:cNvPr>
        <xdr:cNvSpPr/>
      </xdr:nvSpPr>
      <xdr:spPr>
        <a:xfrm>
          <a:off x="200025" y="5495925"/>
          <a:ext cx="1314450" cy="333375"/>
        </a:xfrm>
        <a:prstGeom prst="flowChartProcess">
          <a:avLst/>
        </a:prstGeom>
        <a:solidFill>
          <a:schemeClr val="tx1">
            <a:lumMod val="75000"/>
            <a:lumOff val="2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Nano-Tech (8028)</a:t>
          </a:r>
          <a:r>
            <a:rPr lang="en-GB"/>
            <a:t> </a:t>
          </a:r>
          <a:endParaRPr lang="en-GB" sz="1100"/>
        </a:p>
      </xdr:txBody>
    </xdr:sp>
    <xdr:clientData/>
  </xdr:twoCellAnchor>
  <xdr:twoCellAnchor>
    <xdr:from>
      <xdr:col>0</xdr:col>
      <xdr:colOff>1514475</xdr:colOff>
      <xdr:row>29</xdr:row>
      <xdr:rowOff>90488</xdr:rowOff>
    </xdr:from>
    <xdr:to>
      <xdr:col>2</xdr:col>
      <xdr:colOff>85726</xdr:colOff>
      <xdr:row>34</xdr:row>
      <xdr:rowOff>19051</xdr:rowOff>
    </xdr:to>
    <xdr:cxnSp macro="">
      <xdr:nvCxnSpPr>
        <xdr:cNvPr id="40" name="Connector: Elbow 4">
          <a:extLst>
            <a:ext uri="{FF2B5EF4-FFF2-40B4-BE49-F238E27FC236}">
              <a16:creationId xmlns:a16="http://schemas.microsoft.com/office/drawing/2014/main" id="{1F358521-FF8B-4C22-997D-D76FA7783951}"/>
            </a:ext>
          </a:extLst>
        </xdr:cNvPr>
        <xdr:cNvCxnSpPr>
          <a:stCxn id="39" idx="3"/>
          <a:endCxn id="33" idx="1"/>
        </xdr:cNvCxnSpPr>
      </xdr:nvCxnSpPr>
      <xdr:spPr>
        <a:xfrm>
          <a:off x="1514475" y="5662613"/>
          <a:ext cx="3219451" cy="881063"/>
        </a:xfrm>
        <a:prstGeom prst="curved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85726</xdr:colOff>
      <xdr:row>26</xdr:row>
      <xdr:rowOff>157163</xdr:rowOff>
    </xdr:from>
    <xdr:to>
      <xdr:col>2</xdr:col>
      <xdr:colOff>1762126</xdr:colOff>
      <xdr:row>28</xdr:row>
      <xdr:rowOff>109538</xdr:rowOff>
    </xdr:to>
    <xdr:sp macro="" textlink="">
      <xdr:nvSpPr>
        <xdr:cNvPr id="41" name="Flowchart: Process 40">
          <a:extLst>
            <a:ext uri="{FF2B5EF4-FFF2-40B4-BE49-F238E27FC236}">
              <a16:creationId xmlns:a16="http://schemas.microsoft.com/office/drawing/2014/main" id="{7F534205-D912-440F-8602-CFEA214A6AB9}"/>
            </a:ext>
          </a:extLst>
        </xdr:cNvPr>
        <xdr:cNvSpPr/>
      </xdr:nvSpPr>
      <xdr:spPr>
        <a:xfrm>
          <a:off x="4733926" y="5157788"/>
          <a:ext cx="1676400" cy="333375"/>
        </a:xfrm>
        <a:prstGeom prst="flowChartProcess">
          <a:avLst/>
        </a:prstGeom>
        <a:solidFill>
          <a:schemeClr val="tx1">
            <a:lumMod val="75000"/>
            <a:lumOff val="2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Quantum Tech (8027)</a:t>
          </a:r>
          <a:r>
            <a:rPr lang="en-GB"/>
            <a:t> </a:t>
          </a:r>
          <a:endParaRPr lang="en-GB" sz="1100"/>
        </a:p>
      </xdr:txBody>
    </xdr:sp>
    <xdr:clientData/>
  </xdr:twoCellAnchor>
  <xdr:twoCellAnchor>
    <xdr:from>
      <xdr:col>0</xdr:col>
      <xdr:colOff>1514475</xdr:colOff>
      <xdr:row>27</xdr:row>
      <xdr:rowOff>133351</xdr:rowOff>
    </xdr:from>
    <xdr:to>
      <xdr:col>2</xdr:col>
      <xdr:colOff>85726</xdr:colOff>
      <xdr:row>29</xdr:row>
      <xdr:rowOff>90488</xdr:rowOff>
    </xdr:to>
    <xdr:cxnSp macro="">
      <xdr:nvCxnSpPr>
        <xdr:cNvPr id="42" name="Connector: Elbow 4">
          <a:extLst>
            <a:ext uri="{FF2B5EF4-FFF2-40B4-BE49-F238E27FC236}">
              <a16:creationId xmlns:a16="http://schemas.microsoft.com/office/drawing/2014/main" id="{A156396D-3314-47E0-934A-D073A64D70C8}"/>
            </a:ext>
          </a:extLst>
        </xdr:cNvPr>
        <xdr:cNvCxnSpPr>
          <a:stCxn id="39" idx="3"/>
          <a:endCxn id="41" idx="1"/>
        </xdr:cNvCxnSpPr>
      </xdr:nvCxnSpPr>
      <xdr:spPr>
        <a:xfrm flipV="1">
          <a:off x="1514475" y="5324476"/>
          <a:ext cx="3219451" cy="338137"/>
        </a:xfrm>
        <a:prstGeom prst="curved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1590675</xdr:colOff>
      <xdr:row>23</xdr:row>
      <xdr:rowOff>185738</xdr:rowOff>
    </xdr:from>
    <xdr:to>
      <xdr:col>2</xdr:col>
      <xdr:colOff>85726</xdr:colOff>
      <xdr:row>27</xdr:row>
      <xdr:rowOff>133351</xdr:rowOff>
    </xdr:to>
    <xdr:cxnSp macro="">
      <xdr:nvCxnSpPr>
        <xdr:cNvPr id="43" name="Connector: Elbow 4">
          <a:extLst>
            <a:ext uri="{FF2B5EF4-FFF2-40B4-BE49-F238E27FC236}">
              <a16:creationId xmlns:a16="http://schemas.microsoft.com/office/drawing/2014/main" id="{B0AC979A-E9C0-4D58-8493-F9CDDD5F34DE}"/>
            </a:ext>
          </a:extLst>
        </xdr:cNvPr>
        <xdr:cNvCxnSpPr>
          <a:stCxn id="44" idx="3"/>
          <a:endCxn id="41" idx="1"/>
        </xdr:cNvCxnSpPr>
      </xdr:nvCxnSpPr>
      <xdr:spPr>
        <a:xfrm>
          <a:off x="1590675" y="4614863"/>
          <a:ext cx="3143251" cy="709613"/>
        </a:xfrm>
        <a:prstGeom prst="curved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209550</xdr:colOff>
      <xdr:row>23</xdr:row>
      <xdr:rowOff>19050</xdr:rowOff>
    </xdr:from>
    <xdr:to>
      <xdr:col>0</xdr:col>
      <xdr:colOff>1590675</xdr:colOff>
      <xdr:row>24</xdr:row>
      <xdr:rowOff>161925</xdr:rowOff>
    </xdr:to>
    <xdr:sp macro="" textlink="">
      <xdr:nvSpPr>
        <xdr:cNvPr id="44" name="Flowchart: Process 43">
          <a:extLst>
            <a:ext uri="{FF2B5EF4-FFF2-40B4-BE49-F238E27FC236}">
              <a16:creationId xmlns:a16="http://schemas.microsoft.com/office/drawing/2014/main" id="{64A2A2FC-2152-42EF-AB5B-4E6D558E6F53}"/>
            </a:ext>
          </a:extLst>
        </xdr:cNvPr>
        <xdr:cNvSpPr/>
      </xdr:nvSpPr>
      <xdr:spPr>
        <a:xfrm>
          <a:off x="209550" y="4448175"/>
          <a:ext cx="1381125" cy="333375"/>
        </a:xfrm>
        <a:prstGeom prst="flowChartProcess">
          <a:avLst/>
        </a:prstGeom>
        <a:solidFill>
          <a:schemeClr val="tx1">
            <a:lumMod val="75000"/>
            <a:lumOff val="2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100"/>
            <a:t>Energetics (8024)</a:t>
          </a:r>
        </a:p>
      </xdr:txBody>
    </xdr:sp>
    <xdr:clientData/>
  </xdr:twoCellAnchor>
  <xdr:twoCellAnchor>
    <xdr:from>
      <xdr:col>0</xdr:col>
      <xdr:colOff>171449</xdr:colOff>
      <xdr:row>43</xdr:row>
      <xdr:rowOff>66675</xdr:rowOff>
    </xdr:from>
    <xdr:to>
      <xdr:col>0</xdr:col>
      <xdr:colOff>2286000</xdr:colOff>
      <xdr:row>45</xdr:row>
      <xdr:rowOff>19050</xdr:rowOff>
    </xdr:to>
    <xdr:sp macro="" textlink="">
      <xdr:nvSpPr>
        <xdr:cNvPr id="45" name="Flowchart: Process 44">
          <a:extLst>
            <a:ext uri="{FF2B5EF4-FFF2-40B4-BE49-F238E27FC236}">
              <a16:creationId xmlns:a16="http://schemas.microsoft.com/office/drawing/2014/main" id="{D84857CC-9E7F-4738-8013-4C09ED352795}"/>
            </a:ext>
          </a:extLst>
        </xdr:cNvPr>
        <xdr:cNvSpPr/>
      </xdr:nvSpPr>
      <xdr:spPr>
        <a:xfrm>
          <a:off x="171449" y="8305800"/>
          <a:ext cx="2114551" cy="333375"/>
        </a:xfrm>
        <a:prstGeom prst="flowChartProcess">
          <a:avLst/>
        </a:prstGeom>
        <a:solidFill>
          <a:schemeClr val="tx1">
            <a:lumMod val="75000"/>
            <a:lumOff val="2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Light Structural Design (8008)</a:t>
          </a:r>
          <a:r>
            <a:rPr lang="en-GB"/>
            <a:t> </a:t>
          </a:r>
          <a:endParaRPr lang="en-GB" sz="1100"/>
        </a:p>
      </xdr:txBody>
    </xdr:sp>
    <xdr:clientData/>
  </xdr:twoCellAnchor>
  <xdr:twoCellAnchor>
    <xdr:from>
      <xdr:col>0</xdr:col>
      <xdr:colOff>171450</xdr:colOff>
      <xdr:row>45</xdr:row>
      <xdr:rowOff>133350</xdr:rowOff>
    </xdr:from>
    <xdr:to>
      <xdr:col>0</xdr:col>
      <xdr:colOff>2276476</xdr:colOff>
      <xdr:row>47</xdr:row>
      <xdr:rowOff>85725</xdr:rowOff>
    </xdr:to>
    <xdr:sp macro="" textlink="">
      <xdr:nvSpPr>
        <xdr:cNvPr id="46" name="Flowchart: Process 45">
          <a:extLst>
            <a:ext uri="{FF2B5EF4-FFF2-40B4-BE49-F238E27FC236}">
              <a16:creationId xmlns:a16="http://schemas.microsoft.com/office/drawing/2014/main" id="{F7AAC95C-E9F6-4A25-A0E8-049D6FF3F00B}"/>
            </a:ext>
          </a:extLst>
        </xdr:cNvPr>
        <xdr:cNvSpPr/>
      </xdr:nvSpPr>
      <xdr:spPr>
        <a:xfrm>
          <a:off x="171450" y="8753475"/>
          <a:ext cx="2105026" cy="333375"/>
        </a:xfrm>
        <a:prstGeom prst="flowChartProcess">
          <a:avLst/>
        </a:prstGeom>
        <a:solidFill>
          <a:schemeClr val="tx1">
            <a:lumMod val="75000"/>
            <a:lumOff val="2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Standard Structural Design (8009)</a:t>
          </a:r>
          <a:r>
            <a:rPr lang="en-GB"/>
            <a:t> </a:t>
          </a:r>
          <a:endParaRPr lang="en-GB" sz="1100"/>
        </a:p>
      </xdr:txBody>
    </xdr:sp>
    <xdr:clientData/>
  </xdr:twoCellAnchor>
  <xdr:twoCellAnchor>
    <xdr:from>
      <xdr:col>0</xdr:col>
      <xdr:colOff>171449</xdr:colOff>
      <xdr:row>48</xdr:row>
      <xdr:rowOff>9525</xdr:rowOff>
    </xdr:from>
    <xdr:to>
      <xdr:col>0</xdr:col>
      <xdr:colOff>2286000</xdr:colOff>
      <xdr:row>49</xdr:row>
      <xdr:rowOff>152400</xdr:rowOff>
    </xdr:to>
    <xdr:sp macro="" textlink="">
      <xdr:nvSpPr>
        <xdr:cNvPr id="47" name="Flowchart: Process 46">
          <a:extLst>
            <a:ext uri="{FF2B5EF4-FFF2-40B4-BE49-F238E27FC236}">
              <a16:creationId xmlns:a16="http://schemas.microsoft.com/office/drawing/2014/main" id="{790511FB-3483-4630-9F7F-2887B93E14AD}"/>
            </a:ext>
          </a:extLst>
        </xdr:cNvPr>
        <xdr:cNvSpPr/>
      </xdr:nvSpPr>
      <xdr:spPr>
        <a:xfrm>
          <a:off x="171449" y="9201150"/>
          <a:ext cx="2114551" cy="333375"/>
        </a:xfrm>
        <a:prstGeom prst="flowChartProcess">
          <a:avLst/>
        </a:prstGeom>
        <a:solidFill>
          <a:schemeClr val="tx1">
            <a:lumMod val="75000"/>
            <a:lumOff val="2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Heavy Structural Design (8010)</a:t>
          </a:r>
          <a:r>
            <a:rPr lang="en-GB"/>
            <a:t> </a:t>
          </a:r>
          <a:endParaRPr lang="en-GB" sz="1100"/>
        </a:p>
      </xdr:txBody>
    </xdr:sp>
    <xdr:clientData/>
  </xdr:twoCellAnchor>
  <xdr:twoCellAnchor>
    <xdr:from>
      <xdr:col>1</xdr:col>
      <xdr:colOff>219076</xdr:colOff>
      <xdr:row>50</xdr:row>
      <xdr:rowOff>166688</xdr:rowOff>
    </xdr:from>
    <xdr:to>
      <xdr:col>1</xdr:col>
      <xdr:colOff>1962150</xdr:colOff>
      <xdr:row>52</xdr:row>
      <xdr:rowOff>119063</xdr:rowOff>
    </xdr:to>
    <xdr:sp macro="" textlink="">
      <xdr:nvSpPr>
        <xdr:cNvPr id="48" name="Flowchart: Process 47">
          <a:extLst>
            <a:ext uri="{FF2B5EF4-FFF2-40B4-BE49-F238E27FC236}">
              <a16:creationId xmlns:a16="http://schemas.microsoft.com/office/drawing/2014/main" id="{86A157DB-8CEF-4F09-8DE3-AFD51B3BA06E}"/>
            </a:ext>
          </a:extLst>
        </xdr:cNvPr>
        <xdr:cNvSpPr/>
      </xdr:nvSpPr>
      <xdr:spPr>
        <a:xfrm>
          <a:off x="2657476" y="9739313"/>
          <a:ext cx="1743074" cy="333375"/>
        </a:xfrm>
        <a:prstGeom prst="flowChartProcess">
          <a:avLst/>
        </a:prstGeom>
        <a:solidFill>
          <a:schemeClr val="tx1">
            <a:lumMod val="75000"/>
            <a:lumOff val="2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Medium Ship Size (8002)</a:t>
          </a:r>
          <a:r>
            <a:rPr lang="en-GB"/>
            <a:t> </a:t>
          </a:r>
          <a:endParaRPr lang="en-GB" sz="1100"/>
        </a:p>
      </xdr:txBody>
    </xdr:sp>
    <xdr:clientData/>
  </xdr:twoCellAnchor>
  <xdr:twoCellAnchor>
    <xdr:from>
      <xdr:col>2</xdr:col>
      <xdr:colOff>200026</xdr:colOff>
      <xdr:row>50</xdr:row>
      <xdr:rowOff>157163</xdr:rowOff>
    </xdr:from>
    <xdr:to>
      <xdr:col>2</xdr:col>
      <xdr:colOff>1743076</xdr:colOff>
      <xdr:row>52</xdr:row>
      <xdr:rowOff>109538</xdr:rowOff>
    </xdr:to>
    <xdr:sp macro="" textlink="">
      <xdr:nvSpPr>
        <xdr:cNvPr id="49" name="Flowchart: Process 48">
          <a:extLst>
            <a:ext uri="{FF2B5EF4-FFF2-40B4-BE49-F238E27FC236}">
              <a16:creationId xmlns:a16="http://schemas.microsoft.com/office/drawing/2014/main" id="{C4A4BB66-E79A-4638-B5F6-F695B1C335C2}"/>
            </a:ext>
          </a:extLst>
        </xdr:cNvPr>
        <xdr:cNvSpPr/>
      </xdr:nvSpPr>
      <xdr:spPr>
        <a:xfrm>
          <a:off x="4848226" y="9729788"/>
          <a:ext cx="1543050" cy="333375"/>
        </a:xfrm>
        <a:prstGeom prst="flowChartProcess">
          <a:avLst/>
        </a:prstGeom>
        <a:solidFill>
          <a:schemeClr val="tx1">
            <a:lumMod val="75000"/>
            <a:lumOff val="2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Large Ship Size (8003)</a:t>
          </a:r>
          <a:r>
            <a:rPr lang="en-GB"/>
            <a:t> </a:t>
          </a:r>
          <a:endParaRPr lang="en-GB" sz="1100"/>
        </a:p>
      </xdr:txBody>
    </xdr:sp>
    <xdr:clientData/>
  </xdr:twoCellAnchor>
  <xdr:twoCellAnchor>
    <xdr:from>
      <xdr:col>1</xdr:col>
      <xdr:colOff>1962150</xdr:colOff>
      <xdr:row>51</xdr:row>
      <xdr:rowOff>133351</xdr:rowOff>
    </xdr:from>
    <xdr:to>
      <xdr:col>2</xdr:col>
      <xdr:colOff>200026</xdr:colOff>
      <xdr:row>51</xdr:row>
      <xdr:rowOff>142876</xdr:rowOff>
    </xdr:to>
    <xdr:cxnSp macro="">
      <xdr:nvCxnSpPr>
        <xdr:cNvPr id="50" name="Connector: Elbow 4">
          <a:extLst>
            <a:ext uri="{FF2B5EF4-FFF2-40B4-BE49-F238E27FC236}">
              <a16:creationId xmlns:a16="http://schemas.microsoft.com/office/drawing/2014/main" id="{D5F7D333-7913-40D8-8A06-74B8C2FD3AC7}"/>
            </a:ext>
          </a:extLst>
        </xdr:cNvPr>
        <xdr:cNvCxnSpPr>
          <a:stCxn id="48" idx="3"/>
          <a:endCxn id="49" idx="1"/>
        </xdr:cNvCxnSpPr>
      </xdr:nvCxnSpPr>
      <xdr:spPr>
        <a:xfrm flipV="1">
          <a:off x="4400550" y="9896476"/>
          <a:ext cx="447676" cy="9525"/>
        </a:xfrm>
        <a:prstGeom prst="curved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180975</xdr:colOff>
      <xdr:row>50</xdr:row>
      <xdr:rowOff>180975</xdr:rowOff>
    </xdr:from>
    <xdr:to>
      <xdr:col>0</xdr:col>
      <xdr:colOff>1866900</xdr:colOff>
      <xdr:row>52</xdr:row>
      <xdr:rowOff>133350</xdr:rowOff>
    </xdr:to>
    <xdr:sp macro="" textlink="">
      <xdr:nvSpPr>
        <xdr:cNvPr id="51" name="Flowchart: Process 50">
          <a:extLst>
            <a:ext uri="{FF2B5EF4-FFF2-40B4-BE49-F238E27FC236}">
              <a16:creationId xmlns:a16="http://schemas.microsoft.com/office/drawing/2014/main" id="{50481E63-E0BF-400B-90AE-53E3727D9329}"/>
            </a:ext>
          </a:extLst>
        </xdr:cNvPr>
        <xdr:cNvSpPr/>
      </xdr:nvSpPr>
      <xdr:spPr>
        <a:xfrm>
          <a:off x="180975" y="9753600"/>
          <a:ext cx="1685925" cy="333375"/>
        </a:xfrm>
        <a:prstGeom prst="flowChartProcess">
          <a:avLst/>
        </a:prstGeom>
        <a:solidFill>
          <a:schemeClr val="tx1">
            <a:lumMod val="75000"/>
            <a:lumOff val="2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Small Ship Size (8001)</a:t>
          </a:r>
          <a:r>
            <a:rPr lang="en-GB"/>
            <a:t> </a:t>
          </a:r>
          <a:endParaRPr lang="en-GB" sz="1100"/>
        </a:p>
      </xdr:txBody>
    </xdr:sp>
    <xdr:clientData/>
  </xdr:twoCellAnchor>
  <xdr:twoCellAnchor>
    <xdr:from>
      <xdr:col>0</xdr:col>
      <xdr:colOff>1866900</xdr:colOff>
      <xdr:row>51</xdr:row>
      <xdr:rowOff>142876</xdr:rowOff>
    </xdr:from>
    <xdr:to>
      <xdr:col>1</xdr:col>
      <xdr:colOff>219076</xdr:colOff>
      <xdr:row>51</xdr:row>
      <xdr:rowOff>157163</xdr:rowOff>
    </xdr:to>
    <xdr:cxnSp macro="">
      <xdr:nvCxnSpPr>
        <xdr:cNvPr id="52" name="Connector: Elbow 4">
          <a:extLst>
            <a:ext uri="{FF2B5EF4-FFF2-40B4-BE49-F238E27FC236}">
              <a16:creationId xmlns:a16="http://schemas.microsoft.com/office/drawing/2014/main" id="{9B662D9E-875C-4684-AAEF-C74F46E45CD5}"/>
            </a:ext>
          </a:extLst>
        </xdr:cNvPr>
        <xdr:cNvCxnSpPr>
          <a:stCxn id="51" idx="3"/>
          <a:endCxn id="48" idx="1"/>
        </xdr:cNvCxnSpPr>
      </xdr:nvCxnSpPr>
      <xdr:spPr>
        <a:xfrm flipV="1">
          <a:off x="1866900" y="9906001"/>
          <a:ext cx="790576" cy="14287"/>
        </a:xfrm>
        <a:prstGeom prst="curved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219076</xdr:colOff>
      <xdr:row>50</xdr:row>
      <xdr:rowOff>157163</xdr:rowOff>
    </xdr:from>
    <xdr:to>
      <xdr:col>4</xdr:col>
      <xdr:colOff>2019300</xdr:colOff>
      <xdr:row>52</xdr:row>
      <xdr:rowOff>109538</xdr:rowOff>
    </xdr:to>
    <xdr:sp macro="" textlink="">
      <xdr:nvSpPr>
        <xdr:cNvPr id="53" name="Flowchart: Process 52">
          <a:extLst>
            <a:ext uri="{FF2B5EF4-FFF2-40B4-BE49-F238E27FC236}">
              <a16:creationId xmlns:a16="http://schemas.microsoft.com/office/drawing/2014/main" id="{3A7214A0-ED48-4C62-8AF2-15B05214D0DD}"/>
            </a:ext>
          </a:extLst>
        </xdr:cNvPr>
        <xdr:cNvSpPr/>
      </xdr:nvSpPr>
      <xdr:spPr>
        <a:xfrm>
          <a:off x="9353551" y="9729788"/>
          <a:ext cx="1800224" cy="333375"/>
        </a:xfrm>
        <a:prstGeom prst="flowChartProcess">
          <a:avLst/>
        </a:prstGeom>
        <a:solidFill>
          <a:schemeClr val="tx1">
            <a:lumMod val="75000"/>
            <a:lumOff val="2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Titanic Ship Size (8005)</a:t>
          </a:r>
          <a:r>
            <a:rPr lang="en-GB"/>
            <a:t> </a:t>
          </a:r>
          <a:endParaRPr lang="en-GB" sz="1100"/>
        </a:p>
      </xdr:txBody>
    </xdr:sp>
    <xdr:clientData/>
  </xdr:twoCellAnchor>
  <xdr:twoCellAnchor>
    <xdr:from>
      <xdr:col>5</xdr:col>
      <xdr:colOff>171451</xdr:colOff>
      <xdr:row>50</xdr:row>
      <xdr:rowOff>157163</xdr:rowOff>
    </xdr:from>
    <xdr:to>
      <xdr:col>5</xdr:col>
      <xdr:colOff>1743076</xdr:colOff>
      <xdr:row>52</xdr:row>
      <xdr:rowOff>109538</xdr:rowOff>
    </xdr:to>
    <xdr:sp macro="" textlink="">
      <xdr:nvSpPr>
        <xdr:cNvPr id="54" name="Flowchart: Process 53">
          <a:extLst>
            <a:ext uri="{FF2B5EF4-FFF2-40B4-BE49-F238E27FC236}">
              <a16:creationId xmlns:a16="http://schemas.microsoft.com/office/drawing/2014/main" id="{08EFFDCE-92DF-4C31-963D-5CF8412ACA90}"/>
            </a:ext>
          </a:extLst>
        </xdr:cNvPr>
        <xdr:cNvSpPr/>
      </xdr:nvSpPr>
      <xdr:spPr>
        <a:xfrm>
          <a:off x="11744326" y="9729788"/>
          <a:ext cx="1571625" cy="333375"/>
        </a:xfrm>
        <a:prstGeom prst="flowChartProcess">
          <a:avLst/>
        </a:prstGeom>
        <a:solidFill>
          <a:schemeClr val="tx1">
            <a:lumMod val="75000"/>
            <a:lumOff val="2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Galactic Ship Size (8006)</a:t>
          </a:r>
          <a:r>
            <a:rPr lang="en-GB"/>
            <a:t> </a:t>
          </a:r>
          <a:endParaRPr lang="en-GB" sz="1100"/>
        </a:p>
      </xdr:txBody>
    </xdr:sp>
    <xdr:clientData/>
  </xdr:twoCellAnchor>
  <xdr:twoCellAnchor>
    <xdr:from>
      <xdr:col>4</xdr:col>
      <xdr:colOff>2019300</xdr:colOff>
      <xdr:row>51</xdr:row>
      <xdr:rowOff>133351</xdr:rowOff>
    </xdr:from>
    <xdr:to>
      <xdr:col>5</xdr:col>
      <xdr:colOff>171451</xdr:colOff>
      <xdr:row>51</xdr:row>
      <xdr:rowOff>146051</xdr:rowOff>
    </xdr:to>
    <xdr:cxnSp macro="">
      <xdr:nvCxnSpPr>
        <xdr:cNvPr id="55" name="Connector: Elbow 4">
          <a:extLst>
            <a:ext uri="{FF2B5EF4-FFF2-40B4-BE49-F238E27FC236}">
              <a16:creationId xmlns:a16="http://schemas.microsoft.com/office/drawing/2014/main" id="{85A21C75-0BB7-4DB6-AE75-662BB492C4B7}"/>
            </a:ext>
          </a:extLst>
        </xdr:cNvPr>
        <xdr:cNvCxnSpPr>
          <a:stCxn id="53" idx="3"/>
          <a:endCxn id="54" idx="1"/>
        </xdr:cNvCxnSpPr>
      </xdr:nvCxnSpPr>
      <xdr:spPr>
        <a:xfrm>
          <a:off x="11153775" y="9896476"/>
          <a:ext cx="590551" cy="12700"/>
        </a:xfrm>
        <a:prstGeom prst="curved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171450</xdr:colOff>
      <xdr:row>50</xdr:row>
      <xdr:rowOff>161925</xdr:rowOff>
    </xdr:from>
    <xdr:to>
      <xdr:col>3</xdr:col>
      <xdr:colOff>1933575</xdr:colOff>
      <xdr:row>52</xdr:row>
      <xdr:rowOff>114300</xdr:rowOff>
    </xdr:to>
    <xdr:sp macro="" textlink="">
      <xdr:nvSpPr>
        <xdr:cNvPr id="56" name="Flowchart: Process 55">
          <a:extLst>
            <a:ext uri="{FF2B5EF4-FFF2-40B4-BE49-F238E27FC236}">
              <a16:creationId xmlns:a16="http://schemas.microsoft.com/office/drawing/2014/main" id="{BA0B9FE8-705B-4D41-B1A9-E1D71BA3B38A}"/>
            </a:ext>
          </a:extLst>
        </xdr:cNvPr>
        <xdr:cNvSpPr/>
      </xdr:nvSpPr>
      <xdr:spPr>
        <a:xfrm>
          <a:off x="7258050" y="9734550"/>
          <a:ext cx="1762125" cy="333375"/>
        </a:xfrm>
        <a:prstGeom prst="flowChartProcess">
          <a:avLst/>
        </a:prstGeom>
        <a:solidFill>
          <a:schemeClr val="tx1">
            <a:lumMod val="75000"/>
            <a:lumOff val="2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Huge Ship Size (8004)</a:t>
          </a:r>
          <a:r>
            <a:rPr lang="en-GB"/>
            <a:t> </a:t>
          </a:r>
          <a:endParaRPr lang="en-GB" sz="1100"/>
        </a:p>
      </xdr:txBody>
    </xdr:sp>
    <xdr:clientData/>
  </xdr:twoCellAnchor>
  <xdr:twoCellAnchor>
    <xdr:from>
      <xdr:col>3</xdr:col>
      <xdr:colOff>1933575</xdr:colOff>
      <xdr:row>51</xdr:row>
      <xdr:rowOff>133351</xdr:rowOff>
    </xdr:from>
    <xdr:to>
      <xdr:col>4</xdr:col>
      <xdr:colOff>219076</xdr:colOff>
      <xdr:row>51</xdr:row>
      <xdr:rowOff>138113</xdr:rowOff>
    </xdr:to>
    <xdr:cxnSp macro="">
      <xdr:nvCxnSpPr>
        <xdr:cNvPr id="57" name="Connector: Elbow 4">
          <a:extLst>
            <a:ext uri="{FF2B5EF4-FFF2-40B4-BE49-F238E27FC236}">
              <a16:creationId xmlns:a16="http://schemas.microsoft.com/office/drawing/2014/main" id="{4EC5FC1B-5789-4F6C-8FA2-67F1967D0364}"/>
            </a:ext>
          </a:extLst>
        </xdr:cNvPr>
        <xdr:cNvCxnSpPr>
          <a:stCxn id="56" idx="3"/>
          <a:endCxn id="53" idx="1"/>
        </xdr:cNvCxnSpPr>
      </xdr:nvCxnSpPr>
      <xdr:spPr>
        <a:xfrm flipV="1">
          <a:off x="9020175" y="9896476"/>
          <a:ext cx="333376" cy="4762"/>
        </a:xfrm>
        <a:prstGeom prst="curved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1743076</xdr:colOff>
      <xdr:row>51</xdr:row>
      <xdr:rowOff>133351</xdr:rowOff>
    </xdr:from>
    <xdr:to>
      <xdr:col>3</xdr:col>
      <xdr:colOff>171450</xdr:colOff>
      <xdr:row>51</xdr:row>
      <xdr:rowOff>138113</xdr:rowOff>
    </xdr:to>
    <xdr:cxnSp macro="">
      <xdr:nvCxnSpPr>
        <xdr:cNvPr id="58" name="Connector: Elbow 4">
          <a:extLst>
            <a:ext uri="{FF2B5EF4-FFF2-40B4-BE49-F238E27FC236}">
              <a16:creationId xmlns:a16="http://schemas.microsoft.com/office/drawing/2014/main" id="{CAE44ECE-4602-459D-ADEB-5E9AE2D8E67B}"/>
            </a:ext>
          </a:extLst>
        </xdr:cNvPr>
        <xdr:cNvCxnSpPr>
          <a:stCxn id="49" idx="3"/>
          <a:endCxn id="56" idx="1"/>
        </xdr:cNvCxnSpPr>
      </xdr:nvCxnSpPr>
      <xdr:spPr>
        <a:xfrm>
          <a:off x="6391276" y="9896476"/>
          <a:ext cx="866774" cy="4762"/>
        </a:xfrm>
        <a:prstGeom prst="curved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1762126</xdr:colOff>
      <xdr:row>17</xdr:row>
      <xdr:rowOff>66675</xdr:rowOff>
    </xdr:from>
    <xdr:to>
      <xdr:col>6</xdr:col>
      <xdr:colOff>966788</xdr:colOff>
      <xdr:row>27</xdr:row>
      <xdr:rowOff>133351</xdr:rowOff>
    </xdr:to>
    <xdr:cxnSp macro="">
      <xdr:nvCxnSpPr>
        <xdr:cNvPr id="59" name="Connector: Elbow 4">
          <a:extLst>
            <a:ext uri="{FF2B5EF4-FFF2-40B4-BE49-F238E27FC236}">
              <a16:creationId xmlns:a16="http://schemas.microsoft.com/office/drawing/2014/main" id="{F3B4F740-B3F2-4020-8477-C2DD1AEC96A1}"/>
            </a:ext>
          </a:extLst>
        </xdr:cNvPr>
        <xdr:cNvCxnSpPr>
          <a:stCxn id="41" idx="3"/>
          <a:endCxn id="11" idx="2"/>
        </xdr:cNvCxnSpPr>
      </xdr:nvCxnSpPr>
      <xdr:spPr>
        <a:xfrm flipV="1">
          <a:off x="6410326" y="3352800"/>
          <a:ext cx="8091487" cy="1971676"/>
        </a:xfrm>
        <a:prstGeom prst="curvedConnector2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1090613</xdr:colOff>
      <xdr:row>52</xdr:row>
      <xdr:rowOff>114300</xdr:rowOff>
    </xdr:from>
    <xdr:to>
      <xdr:col>3</xdr:col>
      <xdr:colOff>1052513</xdr:colOff>
      <xdr:row>52</xdr:row>
      <xdr:rowOff>119063</xdr:rowOff>
    </xdr:to>
    <xdr:cxnSp macro="">
      <xdr:nvCxnSpPr>
        <xdr:cNvPr id="60" name="Connector: Elbow 4">
          <a:extLst>
            <a:ext uri="{FF2B5EF4-FFF2-40B4-BE49-F238E27FC236}">
              <a16:creationId xmlns:a16="http://schemas.microsoft.com/office/drawing/2014/main" id="{8A1FF621-6665-405F-B8D6-5D694EE5226E}"/>
            </a:ext>
          </a:extLst>
        </xdr:cNvPr>
        <xdr:cNvCxnSpPr>
          <a:stCxn id="48" idx="2"/>
          <a:endCxn id="56" idx="2"/>
        </xdr:cNvCxnSpPr>
      </xdr:nvCxnSpPr>
      <xdr:spPr>
        <a:xfrm rot="5400000" flipH="1" flipV="1">
          <a:off x="5831681" y="7765257"/>
          <a:ext cx="4763" cy="4610100"/>
        </a:xfrm>
        <a:prstGeom prst="curvedConnector3">
          <a:avLst>
            <a:gd name="adj1" fmla="val -11398845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977901</xdr:colOff>
      <xdr:row>50</xdr:row>
      <xdr:rowOff>150813</xdr:rowOff>
    </xdr:from>
    <xdr:to>
      <xdr:col>4</xdr:col>
      <xdr:colOff>1125538</xdr:colOff>
      <xdr:row>50</xdr:row>
      <xdr:rowOff>163513</xdr:rowOff>
    </xdr:to>
    <xdr:cxnSp macro="">
      <xdr:nvCxnSpPr>
        <xdr:cNvPr id="61" name="Connector: Elbow 4">
          <a:extLst>
            <a:ext uri="{FF2B5EF4-FFF2-40B4-BE49-F238E27FC236}">
              <a16:creationId xmlns:a16="http://schemas.microsoft.com/office/drawing/2014/main" id="{D547F3F2-42B9-4B49-A7FE-5807C2805AE4}"/>
            </a:ext>
          </a:extLst>
        </xdr:cNvPr>
        <xdr:cNvCxnSpPr>
          <a:cxnSpLocks/>
          <a:stCxn id="49" idx="0"/>
          <a:endCxn id="53" idx="0"/>
        </xdr:cNvCxnSpPr>
      </xdr:nvCxnSpPr>
      <xdr:spPr>
        <a:xfrm rot="5400000" flipH="1" flipV="1">
          <a:off x="7936707" y="7412832"/>
          <a:ext cx="12700" cy="4633912"/>
        </a:xfrm>
        <a:prstGeom prst="curvedConnector3">
          <a:avLst>
            <a:gd name="adj1" fmla="val 25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1090614</xdr:colOff>
      <xdr:row>50</xdr:row>
      <xdr:rowOff>157163</xdr:rowOff>
    </xdr:from>
    <xdr:to>
      <xdr:col>4</xdr:col>
      <xdr:colOff>1119189</xdr:colOff>
      <xdr:row>50</xdr:row>
      <xdr:rowOff>166688</xdr:rowOff>
    </xdr:to>
    <xdr:cxnSp macro="">
      <xdr:nvCxnSpPr>
        <xdr:cNvPr id="62" name="Connector: Elbow 4">
          <a:extLst>
            <a:ext uri="{FF2B5EF4-FFF2-40B4-BE49-F238E27FC236}">
              <a16:creationId xmlns:a16="http://schemas.microsoft.com/office/drawing/2014/main" id="{B4549457-2BA9-4196-9B21-58D0B8C9AEE2}"/>
            </a:ext>
          </a:extLst>
        </xdr:cNvPr>
        <xdr:cNvCxnSpPr>
          <a:cxnSpLocks/>
          <a:stCxn id="48" idx="0"/>
          <a:endCxn id="53" idx="0"/>
        </xdr:cNvCxnSpPr>
      </xdr:nvCxnSpPr>
      <xdr:spPr>
        <a:xfrm rot="5400000" flipH="1" flipV="1">
          <a:off x="6886576" y="6372226"/>
          <a:ext cx="9525" cy="6724650"/>
        </a:xfrm>
        <a:prstGeom prst="curvedConnector3">
          <a:avLst>
            <a:gd name="adj1" fmla="val 540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1052513</xdr:colOff>
      <xdr:row>52</xdr:row>
      <xdr:rowOff>109538</xdr:rowOff>
    </xdr:from>
    <xdr:to>
      <xdr:col>5</xdr:col>
      <xdr:colOff>957264</xdr:colOff>
      <xdr:row>52</xdr:row>
      <xdr:rowOff>114300</xdr:rowOff>
    </xdr:to>
    <xdr:cxnSp macro="">
      <xdr:nvCxnSpPr>
        <xdr:cNvPr id="63" name="Connector: Elbow 4">
          <a:extLst>
            <a:ext uri="{FF2B5EF4-FFF2-40B4-BE49-F238E27FC236}">
              <a16:creationId xmlns:a16="http://schemas.microsoft.com/office/drawing/2014/main" id="{F4C47625-D694-4772-9F52-D3F4A5B18E8B}"/>
            </a:ext>
          </a:extLst>
        </xdr:cNvPr>
        <xdr:cNvCxnSpPr>
          <a:stCxn id="56" idx="2"/>
          <a:endCxn id="54" idx="2"/>
        </xdr:cNvCxnSpPr>
      </xdr:nvCxnSpPr>
      <xdr:spPr>
        <a:xfrm rot="5400000" flipH="1" flipV="1">
          <a:off x="10332245" y="7870031"/>
          <a:ext cx="4762" cy="4391026"/>
        </a:xfrm>
        <a:prstGeom prst="curvedConnector3">
          <a:avLst>
            <a:gd name="adj1" fmla="val -15201596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977901</xdr:colOff>
      <xdr:row>52</xdr:row>
      <xdr:rowOff>103188</xdr:rowOff>
    </xdr:from>
    <xdr:to>
      <xdr:col>5</xdr:col>
      <xdr:colOff>963614</xdr:colOff>
      <xdr:row>52</xdr:row>
      <xdr:rowOff>115888</xdr:rowOff>
    </xdr:to>
    <xdr:cxnSp macro="">
      <xdr:nvCxnSpPr>
        <xdr:cNvPr id="64" name="Connector: Elbow 4">
          <a:extLst>
            <a:ext uri="{FF2B5EF4-FFF2-40B4-BE49-F238E27FC236}">
              <a16:creationId xmlns:a16="http://schemas.microsoft.com/office/drawing/2014/main" id="{E0031842-54A9-4734-B761-F7A0B3A593E1}"/>
            </a:ext>
          </a:extLst>
        </xdr:cNvPr>
        <xdr:cNvCxnSpPr>
          <a:stCxn id="49" idx="2"/>
          <a:endCxn id="54" idx="2"/>
        </xdr:cNvCxnSpPr>
      </xdr:nvCxnSpPr>
      <xdr:spPr>
        <a:xfrm rot="16200000" flipH="1">
          <a:off x="9074945" y="6607969"/>
          <a:ext cx="12700" cy="6910388"/>
        </a:xfrm>
        <a:prstGeom prst="curvedConnector3">
          <a:avLst>
            <a:gd name="adj1" fmla="val 31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2286000</xdr:colOff>
      <xdr:row>42</xdr:row>
      <xdr:rowOff>185738</xdr:rowOff>
    </xdr:from>
    <xdr:to>
      <xdr:col>1</xdr:col>
      <xdr:colOff>504825</xdr:colOff>
      <xdr:row>44</xdr:row>
      <xdr:rowOff>42863</xdr:rowOff>
    </xdr:to>
    <xdr:cxnSp macro="">
      <xdr:nvCxnSpPr>
        <xdr:cNvPr id="65" name="Connector: Elbow 4">
          <a:extLst>
            <a:ext uri="{FF2B5EF4-FFF2-40B4-BE49-F238E27FC236}">
              <a16:creationId xmlns:a16="http://schemas.microsoft.com/office/drawing/2014/main" id="{F5BDA303-A146-4D3F-B498-269E7A370236}"/>
            </a:ext>
          </a:extLst>
        </xdr:cNvPr>
        <xdr:cNvCxnSpPr>
          <a:stCxn id="45" idx="3"/>
          <a:endCxn id="68" idx="1"/>
        </xdr:cNvCxnSpPr>
      </xdr:nvCxnSpPr>
      <xdr:spPr>
        <a:xfrm flipV="1">
          <a:off x="2286000" y="8234363"/>
          <a:ext cx="657225" cy="238125"/>
        </a:xfrm>
        <a:prstGeom prst="curved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2276476</xdr:colOff>
      <xdr:row>46</xdr:row>
      <xdr:rowOff>109538</xdr:rowOff>
    </xdr:from>
    <xdr:to>
      <xdr:col>1</xdr:col>
      <xdr:colOff>533400</xdr:colOff>
      <xdr:row>47</xdr:row>
      <xdr:rowOff>90488</xdr:rowOff>
    </xdr:to>
    <xdr:cxnSp macro="">
      <xdr:nvCxnSpPr>
        <xdr:cNvPr id="66" name="Connector: Elbow 4">
          <a:extLst>
            <a:ext uri="{FF2B5EF4-FFF2-40B4-BE49-F238E27FC236}">
              <a16:creationId xmlns:a16="http://schemas.microsoft.com/office/drawing/2014/main" id="{F1BA8198-0477-4610-81F8-0A7081A38DA2}"/>
            </a:ext>
          </a:extLst>
        </xdr:cNvPr>
        <xdr:cNvCxnSpPr>
          <a:stCxn id="46" idx="3"/>
          <a:endCxn id="166" idx="1"/>
        </xdr:cNvCxnSpPr>
      </xdr:nvCxnSpPr>
      <xdr:spPr>
        <a:xfrm>
          <a:off x="2276476" y="8920163"/>
          <a:ext cx="695324" cy="171450"/>
        </a:xfrm>
        <a:prstGeom prst="curved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2286000</xdr:colOff>
      <xdr:row>47</xdr:row>
      <xdr:rowOff>90488</xdr:rowOff>
    </xdr:from>
    <xdr:to>
      <xdr:col>1</xdr:col>
      <xdr:colOff>533400</xdr:colOff>
      <xdr:row>48</xdr:row>
      <xdr:rowOff>176213</xdr:rowOff>
    </xdr:to>
    <xdr:cxnSp macro="">
      <xdr:nvCxnSpPr>
        <xdr:cNvPr id="67" name="Connector: Elbow 4">
          <a:extLst>
            <a:ext uri="{FF2B5EF4-FFF2-40B4-BE49-F238E27FC236}">
              <a16:creationId xmlns:a16="http://schemas.microsoft.com/office/drawing/2014/main" id="{543B9162-5C22-451E-8C13-FF80632ECCA6}"/>
            </a:ext>
          </a:extLst>
        </xdr:cNvPr>
        <xdr:cNvCxnSpPr>
          <a:stCxn id="47" idx="3"/>
          <a:endCxn id="166" idx="1"/>
        </xdr:cNvCxnSpPr>
      </xdr:nvCxnSpPr>
      <xdr:spPr>
        <a:xfrm flipV="1">
          <a:off x="2286000" y="9091613"/>
          <a:ext cx="685800" cy="276225"/>
        </a:xfrm>
        <a:prstGeom prst="curved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504825</xdr:colOff>
      <xdr:row>42</xdr:row>
      <xdr:rowOff>19050</xdr:rowOff>
    </xdr:from>
    <xdr:to>
      <xdr:col>1</xdr:col>
      <xdr:colOff>1695451</xdr:colOff>
      <xdr:row>43</xdr:row>
      <xdr:rowOff>161925</xdr:rowOff>
    </xdr:to>
    <xdr:sp macro="" textlink="">
      <xdr:nvSpPr>
        <xdr:cNvPr id="68" name="Flowchart: Process 67">
          <a:extLst>
            <a:ext uri="{FF2B5EF4-FFF2-40B4-BE49-F238E27FC236}">
              <a16:creationId xmlns:a16="http://schemas.microsoft.com/office/drawing/2014/main" id="{CC8C0309-59A4-4E9B-A7AE-41478E8D53DA}"/>
            </a:ext>
          </a:extLst>
        </xdr:cNvPr>
        <xdr:cNvSpPr/>
      </xdr:nvSpPr>
      <xdr:spPr>
        <a:xfrm>
          <a:off x="2943225" y="8067675"/>
          <a:ext cx="1190626" cy="333375"/>
        </a:xfrm>
        <a:prstGeom prst="flowChartProcess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Merchant</a:t>
          </a:r>
          <a:r>
            <a:rPr lang="en-GB" sz="1100" b="0" i="0" u="none" strike="noStrike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Hulls</a:t>
          </a:r>
          <a:endParaRPr lang="en-GB" sz="1100"/>
        </a:p>
      </xdr:txBody>
    </xdr:sp>
    <xdr:clientData/>
  </xdr:twoCellAnchor>
  <xdr:twoCellAnchor>
    <xdr:from>
      <xdr:col>0</xdr:col>
      <xdr:colOff>1252537</xdr:colOff>
      <xdr:row>37</xdr:row>
      <xdr:rowOff>19050</xdr:rowOff>
    </xdr:from>
    <xdr:to>
      <xdr:col>0</xdr:col>
      <xdr:colOff>1814510</xdr:colOff>
      <xdr:row>39</xdr:row>
      <xdr:rowOff>52388</xdr:rowOff>
    </xdr:to>
    <xdr:cxnSp macro="">
      <xdr:nvCxnSpPr>
        <xdr:cNvPr id="69" name="Connector: Elbow 4">
          <a:extLst>
            <a:ext uri="{FF2B5EF4-FFF2-40B4-BE49-F238E27FC236}">
              <a16:creationId xmlns:a16="http://schemas.microsoft.com/office/drawing/2014/main" id="{4D3A6602-4D5F-4289-9CAE-CD1AC77F79F9}"/>
            </a:ext>
          </a:extLst>
        </xdr:cNvPr>
        <xdr:cNvCxnSpPr>
          <a:stCxn id="32" idx="2"/>
          <a:endCxn id="70" idx="1"/>
        </xdr:cNvCxnSpPr>
      </xdr:nvCxnSpPr>
      <xdr:spPr>
        <a:xfrm rot="16200000" flipH="1">
          <a:off x="1326355" y="7041357"/>
          <a:ext cx="414338" cy="561973"/>
        </a:xfrm>
        <a:prstGeom prst="curvedConnector2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1814511</xdr:colOff>
      <xdr:row>38</xdr:row>
      <xdr:rowOff>76200</xdr:rowOff>
    </xdr:from>
    <xdr:to>
      <xdr:col>1</xdr:col>
      <xdr:colOff>809624</xdr:colOff>
      <xdr:row>40</xdr:row>
      <xdr:rowOff>28575</xdr:rowOff>
    </xdr:to>
    <xdr:sp macro="" textlink="">
      <xdr:nvSpPr>
        <xdr:cNvPr id="70" name="Flowchart: Process 69">
          <a:extLst>
            <a:ext uri="{FF2B5EF4-FFF2-40B4-BE49-F238E27FC236}">
              <a16:creationId xmlns:a16="http://schemas.microsoft.com/office/drawing/2014/main" id="{37B4C821-B652-48A5-9651-40D381CF1341}"/>
            </a:ext>
          </a:extLst>
        </xdr:cNvPr>
        <xdr:cNvSpPr/>
      </xdr:nvSpPr>
      <xdr:spPr>
        <a:xfrm>
          <a:off x="1814511" y="7362825"/>
          <a:ext cx="1433513" cy="333375"/>
        </a:xfrm>
        <a:prstGeom prst="flowChartProcess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Organic Hulls (8555)</a:t>
          </a:r>
          <a:endParaRPr lang="en-GB" sz="1100"/>
        </a:p>
      </xdr:txBody>
    </xdr:sp>
    <xdr:clientData/>
  </xdr:twoCellAnchor>
  <xdr:twoCellAnchor>
    <xdr:from>
      <xdr:col>0</xdr:col>
      <xdr:colOff>1328737</xdr:colOff>
      <xdr:row>4</xdr:row>
      <xdr:rowOff>19050</xdr:rowOff>
    </xdr:from>
    <xdr:to>
      <xdr:col>0</xdr:col>
      <xdr:colOff>1852611</xdr:colOff>
      <xdr:row>6</xdr:row>
      <xdr:rowOff>90488</xdr:rowOff>
    </xdr:to>
    <xdr:cxnSp macro="">
      <xdr:nvCxnSpPr>
        <xdr:cNvPr id="71" name="Connector: Elbow 4">
          <a:extLst>
            <a:ext uri="{FF2B5EF4-FFF2-40B4-BE49-F238E27FC236}">
              <a16:creationId xmlns:a16="http://schemas.microsoft.com/office/drawing/2014/main" id="{E7F2E7F7-CA58-4E14-A4C5-305DD4836531}"/>
            </a:ext>
          </a:extLst>
        </xdr:cNvPr>
        <xdr:cNvCxnSpPr>
          <a:stCxn id="25" idx="2"/>
          <a:endCxn id="72" idx="1"/>
        </xdr:cNvCxnSpPr>
      </xdr:nvCxnSpPr>
      <xdr:spPr>
        <a:xfrm rot="16200000" flipH="1">
          <a:off x="1364455" y="792957"/>
          <a:ext cx="452438" cy="523874"/>
        </a:xfrm>
        <a:prstGeom prst="curvedConnector2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1852611</xdr:colOff>
      <xdr:row>5</xdr:row>
      <xdr:rowOff>114300</xdr:rowOff>
    </xdr:from>
    <xdr:to>
      <xdr:col>1</xdr:col>
      <xdr:colOff>952500</xdr:colOff>
      <xdr:row>7</xdr:row>
      <xdr:rowOff>66675</xdr:rowOff>
    </xdr:to>
    <xdr:sp macro="" textlink="">
      <xdr:nvSpPr>
        <xdr:cNvPr id="72" name="Flowchart: Process 71">
          <a:extLst>
            <a:ext uri="{FF2B5EF4-FFF2-40B4-BE49-F238E27FC236}">
              <a16:creationId xmlns:a16="http://schemas.microsoft.com/office/drawing/2014/main" id="{486C226A-7F18-4E4F-9216-0202603CDD37}"/>
            </a:ext>
          </a:extLst>
        </xdr:cNvPr>
        <xdr:cNvSpPr/>
      </xdr:nvSpPr>
      <xdr:spPr>
        <a:xfrm>
          <a:off x="1852611" y="1114425"/>
          <a:ext cx="1538289" cy="333375"/>
        </a:xfrm>
        <a:prstGeom prst="flowChartProcess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Crystaline Hulls (8557)</a:t>
          </a:r>
          <a:endParaRPr lang="en-GB" sz="1100"/>
        </a:p>
      </xdr:txBody>
    </xdr:sp>
    <xdr:clientData/>
  </xdr:twoCellAnchor>
  <xdr:twoCellAnchor>
    <xdr:from>
      <xdr:col>2</xdr:col>
      <xdr:colOff>238125</xdr:colOff>
      <xdr:row>57</xdr:row>
      <xdr:rowOff>138113</xdr:rowOff>
    </xdr:from>
    <xdr:to>
      <xdr:col>2</xdr:col>
      <xdr:colOff>2190750</xdr:colOff>
      <xdr:row>59</xdr:row>
      <xdr:rowOff>90488</xdr:rowOff>
    </xdr:to>
    <xdr:sp macro="" textlink="">
      <xdr:nvSpPr>
        <xdr:cNvPr id="73" name="Flowchart: Process 72">
          <a:extLst>
            <a:ext uri="{FF2B5EF4-FFF2-40B4-BE49-F238E27FC236}">
              <a16:creationId xmlns:a16="http://schemas.microsoft.com/office/drawing/2014/main" id="{F70E31EB-90DC-423F-86F2-073EA127851B}"/>
            </a:ext>
          </a:extLst>
        </xdr:cNvPr>
        <xdr:cNvSpPr/>
      </xdr:nvSpPr>
      <xdr:spPr>
        <a:xfrm>
          <a:off x="4886325" y="11044238"/>
          <a:ext cx="1952625" cy="333375"/>
        </a:xfrm>
        <a:prstGeom prst="flowChartProcess">
          <a:avLst/>
        </a:prstGeom>
        <a:solidFill>
          <a:schemeClr val="tx1">
            <a:lumMod val="75000"/>
            <a:lumOff val="2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/>
            <a:t>Racial Design - State of the Art</a:t>
          </a:r>
          <a:endParaRPr lang="en-GB" sz="1100"/>
        </a:p>
      </xdr:txBody>
    </xdr:sp>
    <xdr:clientData/>
  </xdr:twoCellAnchor>
  <xdr:twoCellAnchor>
    <xdr:from>
      <xdr:col>4</xdr:col>
      <xdr:colOff>238126</xdr:colOff>
      <xdr:row>57</xdr:row>
      <xdr:rowOff>166688</xdr:rowOff>
    </xdr:from>
    <xdr:to>
      <xdr:col>4</xdr:col>
      <xdr:colOff>2019300</xdr:colOff>
      <xdr:row>59</xdr:row>
      <xdr:rowOff>119063</xdr:rowOff>
    </xdr:to>
    <xdr:sp macro="" textlink="">
      <xdr:nvSpPr>
        <xdr:cNvPr id="74" name="Flowchart: Process 73">
          <a:extLst>
            <a:ext uri="{FF2B5EF4-FFF2-40B4-BE49-F238E27FC236}">
              <a16:creationId xmlns:a16="http://schemas.microsoft.com/office/drawing/2014/main" id="{0D8FE634-1AA7-4FF8-B455-BEEF1F69F8E7}"/>
            </a:ext>
          </a:extLst>
        </xdr:cNvPr>
        <xdr:cNvSpPr/>
      </xdr:nvSpPr>
      <xdr:spPr>
        <a:xfrm>
          <a:off x="9372601" y="11072813"/>
          <a:ext cx="1781174" cy="333375"/>
        </a:xfrm>
        <a:prstGeom prst="flowChartProcess">
          <a:avLst/>
        </a:prstGeom>
        <a:solidFill>
          <a:schemeClr val="tx1">
            <a:lumMod val="75000"/>
            <a:lumOff val="2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/>
            <a:t>Racial Design - Cutting Edge</a:t>
          </a:r>
          <a:endParaRPr lang="en-GB" sz="1100"/>
        </a:p>
      </xdr:txBody>
    </xdr:sp>
    <xdr:clientData/>
  </xdr:twoCellAnchor>
  <xdr:twoCellAnchor>
    <xdr:from>
      <xdr:col>2</xdr:col>
      <xdr:colOff>2190750</xdr:colOff>
      <xdr:row>58</xdr:row>
      <xdr:rowOff>114301</xdr:rowOff>
    </xdr:from>
    <xdr:to>
      <xdr:col>4</xdr:col>
      <xdr:colOff>238126</xdr:colOff>
      <xdr:row>58</xdr:row>
      <xdr:rowOff>142876</xdr:rowOff>
    </xdr:to>
    <xdr:cxnSp macro="">
      <xdr:nvCxnSpPr>
        <xdr:cNvPr id="75" name="Connector: Elbow 4">
          <a:extLst>
            <a:ext uri="{FF2B5EF4-FFF2-40B4-BE49-F238E27FC236}">
              <a16:creationId xmlns:a16="http://schemas.microsoft.com/office/drawing/2014/main" id="{77BEEB60-4C43-4761-8A37-780E0D9C08C0}"/>
            </a:ext>
          </a:extLst>
        </xdr:cNvPr>
        <xdr:cNvCxnSpPr>
          <a:stCxn id="73" idx="3"/>
          <a:endCxn id="74" idx="1"/>
        </xdr:cNvCxnSpPr>
      </xdr:nvCxnSpPr>
      <xdr:spPr>
        <a:xfrm>
          <a:off x="6838950" y="11210926"/>
          <a:ext cx="2533651" cy="28575"/>
        </a:xfrm>
        <a:prstGeom prst="curved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190500</xdr:colOff>
      <xdr:row>57</xdr:row>
      <xdr:rowOff>142875</xdr:rowOff>
    </xdr:from>
    <xdr:to>
      <xdr:col>0</xdr:col>
      <xdr:colOff>1876425</xdr:colOff>
      <xdr:row>59</xdr:row>
      <xdr:rowOff>95250</xdr:rowOff>
    </xdr:to>
    <xdr:sp macro="" textlink="">
      <xdr:nvSpPr>
        <xdr:cNvPr id="76" name="Flowchart: Process 75">
          <a:extLst>
            <a:ext uri="{FF2B5EF4-FFF2-40B4-BE49-F238E27FC236}">
              <a16:creationId xmlns:a16="http://schemas.microsoft.com/office/drawing/2014/main" id="{05D0B471-71C0-44CC-B3FD-842397EE798C}"/>
            </a:ext>
          </a:extLst>
        </xdr:cNvPr>
        <xdr:cNvSpPr/>
      </xdr:nvSpPr>
      <xdr:spPr>
        <a:xfrm>
          <a:off x="190500" y="11049000"/>
          <a:ext cx="1685925" cy="333375"/>
        </a:xfrm>
        <a:prstGeom prst="flowChartProcess">
          <a:avLst/>
        </a:prstGeom>
        <a:solidFill>
          <a:schemeClr val="tx1">
            <a:lumMod val="75000"/>
            <a:lumOff val="2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/>
            <a:t>Racial Design - Advanced</a:t>
          </a:r>
          <a:endParaRPr lang="en-GB" sz="1100"/>
        </a:p>
      </xdr:txBody>
    </xdr:sp>
    <xdr:clientData/>
  </xdr:twoCellAnchor>
  <xdr:twoCellAnchor>
    <xdr:from>
      <xdr:col>0</xdr:col>
      <xdr:colOff>1876425</xdr:colOff>
      <xdr:row>58</xdr:row>
      <xdr:rowOff>114301</xdr:rowOff>
    </xdr:from>
    <xdr:to>
      <xdr:col>2</xdr:col>
      <xdr:colOff>238125</xdr:colOff>
      <xdr:row>58</xdr:row>
      <xdr:rowOff>119063</xdr:rowOff>
    </xdr:to>
    <xdr:cxnSp macro="">
      <xdr:nvCxnSpPr>
        <xdr:cNvPr id="77" name="Connector: Elbow 4">
          <a:extLst>
            <a:ext uri="{FF2B5EF4-FFF2-40B4-BE49-F238E27FC236}">
              <a16:creationId xmlns:a16="http://schemas.microsoft.com/office/drawing/2014/main" id="{B62020B0-47E8-4BB3-8CBB-3C9362CA8EEF}"/>
            </a:ext>
          </a:extLst>
        </xdr:cNvPr>
        <xdr:cNvCxnSpPr>
          <a:stCxn id="76" idx="3"/>
          <a:endCxn id="73" idx="1"/>
        </xdr:cNvCxnSpPr>
      </xdr:nvCxnSpPr>
      <xdr:spPr>
        <a:xfrm flipV="1">
          <a:off x="1876425" y="11210926"/>
          <a:ext cx="3009900" cy="4762"/>
        </a:xfrm>
        <a:prstGeom prst="curved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161924</xdr:colOff>
      <xdr:row>41</xdr:row>
      <xdr:rowOff>33338</xdr:rowOff>
    </xdr:from>
    <xdr:to>
      <xdr:col>0</xdr:col>
      <xdr:colOff>2276475</xdr:colOff>
      <xdr:row>42</xdr:row>
      <xdr:rowOff>176213</xdr:rowOff>
    </xdr:to>
    <xdr:sp macro="" textlink="">
      <xdr:nvSpPr>
        <xdr:cNvPr id="78" name="Flowchart: Process 77">
          <a:extLst>
            <a:ext uri="{FF2B5EF4-FFF2-40B4-BE49-F238E27FC236}">
              <a16:creationId xmlns:a16="http://schemas.microsoft.com/office/drawing/2014/main" id="{54AFDFF2-0E94-40E4-BAAD-8B4110D4132A}"/>
            </a:ext>
          </a:extLst>
        </xdr:cNvPr>
        <xdr:cNvSpPr/>
      </xdr:nvSpPr>
      <xdr:spPr>
        <a:xfrm>
          <a:off x="161924" y="7891463"/>
          <a:ext cx="2114551" cy="333375"/>
        </a:xfrm>
        <a:prstGeom prst="flowChartProcess">
          <a:avLst/>
        </a:prstGeom>
        <a:solidFill>
          <a:schemeClr val="tx1">
            <a:lumMod val="75000"/>
            <a:lumOff val="2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X-Light Structural Design (8007)</a:t>
          </a:r>
        </a:p>
      </xdr:txBody>
    </xdr:sp>
    <xdr:clientData/>
  </xdr:twoCellAnchor>
  <xdr:twoCellAnchor>
    <xdr:from>
      <xdr:col>0</xdr:col>
      <xdr:colOff>2276475</xdr:colOff>
      <xdr:row>42</xdr:row>
      <xdr:rowOff>9526</xdr:rowOff>
    </xdr:from>
    <xdr:to>
      <xdr:col>1</xdr:col>
      <xdr:colOff>504825</xdr:colOff>
      <xdr:row>42</xdr:row>
      <xdr:rowOff>185738</xdr:rowOff>
    </xdr:to>
    <xdr:cxnSp macro="">
      <xdr:nvCxnSpPr>
        <xdr:cNvPr id="79" name="Connector: Elbow 4">
          <a:extLst>
            <a:ext uri="{FF2B5EF4-FFF2-40B4-BE49-F238E27FC236}">
              <a16:creationId xmlns:a16="http://schemas.microsoft.com/office/drawing/2014/main" id="{753AEC24-B271-427A-945F-64A4985D1662}"/>
            </a:ext>
          </a:extLst>
        </xdr:cNvPr>
        <xdr:cNvCxnSpPr>
          <a:stCxn id="78" idx="3"/>
          <a:endCxn id="68" idx="1"/>
        </xdr:cNvCxnSpPr>
      </xdr:nvCxnSpPr>
      <xdr:spPr>
        <a:xfrm>
          <a:off x="2276475" y="8058151"/>
          <a:ext cx="666750" cy="176212"/>
        </a:xfrm>
        <a:prstGeom prst="curved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304800</xdr:colOff>
      <xdr:row>15</xdr:row>
      <xdr:rowOff>9525</xdr:rowOff>
    </xdr:from>
    <xdr:to>
      <xdr:col>5</xdr:col>
      <xdr:colOff>161925</xdr:colOff>
      <xdr:row>16</xdr:row>
      <xdr:rowOff>152400</xdr:rowOff>
    </xdr:to>
    <xdr:sp macro="" textlink="">
      <xdr:nvSpPr>
        <xdr:cNvPr id="80" name="Flowchart: Process 79">
          <a:extLst>
            <a:ext uri="{FF2B5EF4-FFF2-40B4-BE49-F238E27FC236}">
              <a16:creationId xmlns:a16="http://schemas.microsoft.com/office/drawing/2014/main" id="{F84E28B9-83B3-4E3B-8D68-EE94FC7CBF7E}"/>
            </a:ext>
          </a:extLst>
        </xdr:cNvPr>
        <xdr:cNvSpPr/>
      </xdr:nvSpPr>
      <xdr:spPr>
        <a:xfrm>
          <a:off x="9439275" y="2914650"/>
          <a:ext cx="2295525" cy="333375"/>
        </a:xfrm>
        <a:prstGeom prst="flowChartProcess">
          <a:avLst/>
        </a:prstGeom>
        <a:solidFill>
          <a:schemeClr val="tx1">
            <a:lumMod val="75000"/>
            <a:lumOff val="2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/>
            <a:t>Gravitational Manipulation </a:t>
          </a:r>
          <a:r>
            <a:rPr lang="en-GB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(8015)</a:t>
          </a:r>
          <a:endParaRPr lang="en-GB" sz="1100"/>
        </a:p>
      </xdr:txBody>
    </xdr:sp>
    <xdr:clientData/>
  </xdr:twoCellAnchor>
  <xdr:twoCellAnchor>
    <xdr:from>
      <xdr:col>2</xdr:col>
      <xdr:colOff>1924050</xdr:colOff>
      <xdr:row>15</xdr:row>
      <xdr:rowOff>176213</xdr:rowOff>
    </xdr:from>
    <xdr:to>
      <xdr:col>4</xdr:col>
      <xdr:colOff>304800</xdr:colOff>
      <xdr:row>18</xdr:row>
      <xdr:rowOff>71438</xdr:rowOff>
    </xdr:to>
    <xdr:cxnSp macro="">
      <xdr:nvCxnSpPr>
        <xdr:cNvPr id="81" name="Connector: Elbow 4">
          <a:extLst>
            <a:ext uri="{FF2B5EF4-FFF2-40B4-BE49-F238E27FC236}">
              <a16:creationId xmlns:a16="http://schemas.microsoft.com/office/drawing/2014/main" id="{D4416627-BB4D-43E3-BADB-A3923691CEA8}"/>
            </a:ext>
          </a:extLst>
        </xdr:cNvPr>
        <xdr:cNvCxnSpPr>
          <a:stCxn id="3" idx="3"/>
          <a:endCxn id="80" idx="1"/>
        </xdr:cNvCxnSpPr>
      </xdr:nvCxnSpPr>
      <xdr:spPr>
        <a:xfrm flipV="1">
          <a:off x="6572250" y="3081338"/>
          <a:ext cx="2867025" cy="466725"/>
        </a:xfrm>
        <a:prstGeom prst="curved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76201</xdr:colOff>
      <xdr:row>23</xdr:row>
      <xdr:rowOff>176213</xdr:rowOff>
    </xdr:from>
    <xdr:to>
      <xdr:col>2</xdr:col>
      <xdr:colOff>1752601</xdr:colOff>
      <xdr:row>25</xdr:row>
      <xdr:rowOff>128588</xdr:rowOff>
    </xdr:to>
    <xdr:sp macro="" textlink="">
      <xdr:nvSpPr>
        <xdr:cNvPr id="82" name="Flowchart: Process 81">
          <a:extLst>
            <a:ext uri="{FF2B5EF4-FFF2-40B4-BE49-F238E27FC236}">
              <a16:creationId xmlns:a16="http://schemas.microsoft.com/office/drawing/2014/main" id="{B7F924AA-64F2-47D9-86DC-1FC6E823C17C}"/>
            </a:ext>
          </a:extLst>
        </xdr:cNvPr>
        <xdr:cNvSpPr/>
      </xdr:nvSpPr>
      <xdr:spPr>
        <a:xfrm>
          <a:off x="4724401" y="4605338"/>
          <a:ext cx="1676400" cy="333375"/>
        </a:xfrm>
        <a:prstGeom prst="flowChartProcess">
          <a:avLst/>
        </a:prstGeom>
        <a:solidFill>
          <a:schemeClr val="tx1">
            <a:lumMod val="75000"/>
            <a:lumOff val="2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Absorption Theory (8025)</a:t>
          </a:r>
          <a:endParaRPr lang="en-GB" sz="1100"/>
        </a:p>
      </xdr:txBody>
    </xdr:sp>
    <xdr:clientData/>
  </xdr:twoCellAnchor>
  <xdr:twoCellAnchor>
    <xdr:from>
      <xdr:col>0</xdr:col>
      <xdr:colOff>1590675</xdr:colOff>
      <xdr:row>23</xdr:row>
      <xdr:rowOff>185738</xdr:rowOff>
    </xdr:from>
    <xdr:to>
      <xdr:col>2</xdr:col>
      <xdr:colOff>76201</xdr:colOff>
      <xdr:row>24</xdr:row>
      <xdr:rowOff>152401</xdr:rowOff>
    </xdr:to>
    <xdr:cxnSp macro="">
      <xdr:nvCxnSpPr>
        <xdr:cNvPr id="86" name="Connector: Elbow 4">
          <a:extLst>
            <a:ext uri="{FF2B5EF4-FFF2-40B4-BE49-F238E27FC236}">
              <a16:creationId xmlns:a16="http://schemas.microsoft.com/office/drawing/2014/main" id="{A77251BD-3634-4DE8-880B-456DB398E7E5}"/>
            </a:ext>
          </a:extLst>
        </xdr:cNvPr>
        <xdr:cNvCxnSpPr>
          <a:stCxn id="44" idx="3"/>
          <a:endCxn id="82" idx="1"/>
        </xdr:cNvCxnSpPr>
      </xdr:nvCxnSpPr>
      <xdr:spPr>
        <a:xfrm>
          <a:off x="1590675" y="4614863"/>
          <a:ext cx="3133726" cy="157163"/>
        </a:xfrm>
        <a:prstGeom prst="curved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1419225</xdr:colOff>
      <xdr:row>30</xdr:row>
      <xdr:rowOff>152401</xdr:rowOff>
    </xdr:from>
    <xdr:to>
      <xdr:col>2</xdr:col>
      <xdr:colOff>2381249</xdr:colOff>
      <xdr:row>34</xdr:row>
      <xdr:rowOff>19051</xdr:rowOff>
    </xdr:to>
    <xdr:cxnSp macro="">
      <xdr:nvCxnSpPr>
        <xdr:cNvPr id="91" name="Connector: Elbow 4">
          <a:extLst>
            <a:ext uri="{FF2B5EF4-FFF2-40B4-BE49-F238E27FC236}">
              <a16:creationId xmlns:a16="http://schemas.microsoft.com/office/drawing/2014/main" id="{D466505D-D820-4D67-9AA4-A41858FA1474}"/>
            </a:ext>
          </a:extLst>
        </xdr:cNvPr>
        <xdr:cNvCxnSpPr>
          <a:stCxn id="33" idx="3"/>
          <a:endCxn id="113" idx="1"/>
        </xdr:cNvCxnSpPr>
      </xdr:nvCxnSpPr>
      <xdr:spPr>
        <a:xfrm flipV="1">
          <a:off x="6067425" y="5915026"/>
          <a:ext cx="962024" cy="628650"/>
        </a:xfrm>
        <a:prstGeom prst="curved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2381249</xdr:colOff>
      <xdr:row>29</xdr:row>
      <xdr:rowOff>114301</xdr:rowOff>
    </xdr:from>
    <xdr:to>
      <xdr:col>3</xdr:col>
      <xdr:colOff>1838324</xdr:colOff>
      <xdr:row>32</xdr:row>
      <xdr:rowOff>1</xdr:rowOff>
    </xdr:to>
    <xdr:sp macro="" textlink="">
      <xdr:nvSpPr>
        <xdr:cNvPr id="113" name="Flowchart: Process 112">
          <a:extLst>
            <a:ext uri="{FF2B5EF4-FFF2-40B4-BE49-F238E27FC236}">
              <a16:creationId xmlns:a16="http://schemas.microsoft.com/office/drawing/2014/main" id="{5E3A736C-7B63-43BF-99B1-9471D85165E2}"/>
            </a:ext>
          </a:extLst>
        </xdr:cNvPr>
        <xdr:cNvSpPr/>
      </xdr:nvSpPr>
      <xdr:spPr>
        <a:xfrm>
          <a:off x="7029449" y="5686426"/>
          <a:ext cx="1895475" cy="457200"/>
        </a:xfrm>
        <a:prstGeom prst="flowChartProcess">
          <a:avLst/>
        </a:prstGeom>
        <a:solidFill>
          <a:schemeClr val="tx1">
            <a:lumMod val="75000"/>
            <a:lumOff val="2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/>
            <a:t>Socio-Political Manipulation</a:t>
          </a:r>
        </a:p>
        <a:p>
          <a:pPr algn="l"/>
          <a:r>
            <a:rPr lang="en-GB" sz="1100"/>
            <a:t>(with Racial</a:t>
          </a:r>
          <a:r>
            <a:rPr lang="en-GB" sz="1100" baseline="0"/>
            <a:t> Design Advanced)</a:t>
          </a:r>
          <a:endParaRPr lang="en-GB" sz="1100"/>
        </a:p>
      </xdr:txBody>
    </xdr:sp>
    <xdr:clientData/>
  </xdr:twoCellAnchor>
  <xdr:twoCellAnchor>
    <xdr:from>
      <xdr:col>2</xdr:col>
      <xdr:colOff>2409824</xdr:colOff>
      <xdr:row>60</xdr:row>
      <xdr:rowOff>123825</xdr:rowOff>
    </xdr:from>
    <xdr:to>
      <xdr:col>3</xdr:col>
      <xdr:colOff>1866899</xdr:colOff>
      <xdr:row>63</xdr:row>
      <xdr:rowOff>47624</xdr:rowOff>
    </xdr:to>
    <xdr:sp macro="" textlink="">
      <xdr:nvSpPr>
        <xdr:cNvPr id="149" name="Flowchart: Process 148">
          <a:extLst>
            <a:ext uri="{FF2B5EF4-FFF2-40B4-BE49-F238E27FC236}">
              <a16:creationId xmlns:a16="http://schemas.microsoft.com/office/drawing/2014/main" id="{2D767F72-0801-45ED-BE56-2700FB729350}"/>
            </a:ext>
          </a:extLst>
        </xdr:cNvPr>
        <xdr:cNvSpPr/>
      </xdr:nvSpPr>
      <xdr:spPr>
        <a:xfrm>
          <a:off x="7058024" y="11601450"/>
          <a:ext cx="1895475" cy="495299"/>
        </a:xfrm>
        <a:prstGeom prst="flowChartProcess">
          <a:avLst/>
        </a:prstGeom>
        <a:solidFill>
          <a:schemeClr val="tx1">
            <a:lumMod val="75000"/>
            <a:lumOff val="2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/>
            <a:t>Socio-Political Manipulation</a:t>
          </a:r>
        </a:p>
        <a:p>
          <a:pPr algn="l"/>
          <a:r>
            <a:rPr lang="en-GB"/>
            <a:t>(with</a:t>
          </a:r>
          <a:r>
            <a:rPr lang="en-GB" baseline="0"/>
            <a:t> Cybernetics)</a:t>
          </a:r>
          <a:endParaRPr lang="en-GB"/>
        </a:p>
      </xdr:txBody>
    </xdr:sp>
    <xdr:clientData/>
  </xdr:twoCellAnchor>
  <xdr:twoCellAnchor>
    <xdr:from>
      <xdr:col>0</xdr:col>
      <xdr:colOff>1876425</xdr:colOff>
      <xdr:row>58</xdr:row>
      <xdr:rowOff>119063</xdr:rowOff>
    </xdr:from>
    <xdr:to>
      <xdr:col>2</xdr:col>
      <xdr:colOff>2409824</xdr:colOff>
      <xdr:row>61</xdr:row>
      <xdr:rowOff>180975</xdr:rowOff>
    </xdr:to>
    <xdr:cxnSp macro="">
      <xdr:nvCxnSpPr>
        <xdr:cNvPr id="150" name="Connector: Elbow 4">
          <a:extLst>
            <a:ext uri="{FF2B5EF4-FFF2-40B4-BE49-F238E27FC236}">
              <a16:creationId xmlns:a16="http://schemas.microsoft.com/office/drawing/2014/main" id="{6DBBD6B1-74CB-4647-97D1-904EC084C248}"/>
            </a:ext>
          </a:extLst>
        </xdr:cNvPr>
        <xdr:cNvCxnSpPr>
          <a:stCxn id="76" idx="3"/>
          <a:endCxn id="149" idx="1"/>
        </xdr:cNvCxnSpPr>
      </xdr:nvCxnSpPr>
      <xdr:spPr>
        <a:xfrm>
          <a:off x="1876425" y="11215688"/>
          <a:ext cx="5181599" cy="633412"/>
        </a:xfrm>
        <a:prstGeom prst="curved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</xdr:colOff>
      <xdr:row>29</xdr:row>
      <xdr:rowOff>52388</xdr:rowOff>
    </xdr:from>
    <xdr:to>
      <xdr:col>5</xdr:col>
      <xdr:colOff>1781175</xdr:colOff>
      <xdr:row>31</xdr:row>
      <xdr:rowOff>123825</xdr:rowOff>
    </xdr:to>
    <xdr:sp macro="" textlink="">
      <xdr:nvSpPr>
        <xdr:cNvPr id="157" name="Flowchart: Process 156">
          <a:extLst>
            <a:ext uri="{FF2B5EF4-FFF2-40B4-BE49-F238E27FC236}">
              <a16:creationId xmlns:a16="http://schemas.microsoft.com/office/drawing/2014/main" id="{1B0C287F-9EAB-4DB3-A947-48C2D3C6DEB7}"/>
            </a:ext>
          </a:extLst>
        </xdr:cNvPr>
        <xdr:cNvSpPr/>
      </xdr:nvSpPr>
      <xdr:spPr>
        <a:xfrm>
          <a:off x="11572876" y="5624513"/>
          <a:ext cx="1781174" cy="452437"/>
        </a:xfrm>
        <a:prstGeom prst="flowChartProcess">
          <a:avLst/>
        </a:prstGeom>
        <a:solidFill>
          <a:schemeClr val="tx1">
            <a:lumMod val="75000"/>
            <a:lumOff val="2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/>
            <a:t>Wormhole Theory (8300)</a:t>
          </a:r>
        </a:p>
        <a:p>
          <a:pPr algn="l"/>
          <a:r>
            <a:rPr lang="en-GB" sz="1100"/>
            <a:t>(unknown requirements)</a:t>
          </a:r>
        </a:p>
      </xdr:txBody>
    </xdr:sp>
    <xdr:clientData/>
  </xdr:twoCellAnchor>
  <xdr:twoCellAnchor>
    <xdr:from>
      <xdr:col>2</xdr:col>
      <xdr:colOff>1885949</xdr:colOff>
      <xdr:row>61</xdr:row>
      <xdr:rowOff>180975</xdr:rowOff>
    </xdr:from>
    <xdr:to>
      <xdr:col>2</xdr:col>
      <xdr:colOff>2409824</xdr:colOff>
      <xdr:row>63</xdr:row>
      <xdr:rowOff>95250</xdr:rowOff>
    </xdr:to>
    <xdr:cxnSp macro="">
      <xdr:nvCxnSpPr>
        <xdr:cNvPr id="93" name="Connector: Elbow 4">
          <a:extLst>
            <a:ext uri="{FF2B5EF4-FFF2-40B4-BE49-F238E27FC236}">
              <a16:creationId xmlns:a16="http://schemas.microsoft.com/office/drawing/2014/main" id="{F9A07AB8-AEDD-4F68-9404-8E269CFCC61B}"/>
            </a:ext>
          </a:extLst>
        </xdr:cNvPr>
        <xdr:cNvCxnSpPr>
          <a:stCxn id="95" idx="3"/>
          <a:endCxn id="149" idx="1"/>
        </xdr:cNvCxnSpPr>
      </xdr:nvCxnSpPr>
      <xdr:spPr>
        <a:xfrm flipV="1">
          <a:off x="6534149" y="11849100"/>
          <a:ext cx="523875" cy="295275"/>
        </a:xfrm>
        <a:prstGeom prst="curvedConnector3">
          <a:avLst>
            <a:gd name="adj1" fmla="val 50000"/>
          </a:avLst>
        </a:prstGeom>
        <a:ln w="9525" cap="flat" cmpd="sng" algn="ctr">
          <a:solidFill>
            <a:schemeClr val="accent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2</xdr:col>
      <xdr:colOff>571500</xdr:colOff>
      <xdr:row>62</xdr:row>
      <xdr:rowOff>133350</xdr:rowOff>
    </xdr:from>
    <xdr:to>
      <xdr:col>2</xdr:col>
      <xdr:colOff>1885949</xdr:colOff>
      <xdr:row>64</xdr:row>
      <xdr:rowOff>57150</xdr:rowOff>
    </xdr:to>
    <xdr:sp macro="" textlink="">
      <xdr:nvSpPr>
        <xdr:cNvPr id="95" name="Flowchart: Process 94">
          <a:extLst>
            <a:ext uri="{FF2B5EF4-FFF2-40B4-BE49-F238E27FC236}">
              <a16:creationId xmlns:a16="http://schemas.microsoft.com/office/drawing/2014/main" id="{BABCBA9B-BA77-42A1-8161-0AC4D18EED82}"/>
            </a:ext>
          </a:extLst>
        </xdr:cNvPr>
        <xdr:cNvSpPr/>
      </xdr:nvSpPr>
      <xdr:spPr>
        <a:xfrm>
          <a:off x="5219700" y="11991975"/>
          <a:ext cx="1314449" cy="304800"/>
        </a:xfrm>
        <a:prstGeom prst="flowChartProcess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n-GB" sz="1100" b="0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Cybernetics (8032)</a:t>
          </a:r>
          <a:r>
            <a:rPr lang="en-GB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GB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1</xdr:col>
      <xdr:colOff>904875</xdr:colOff>
      <xdr:row>29</xdr:row>
      <xdr:rowOff>161925</xdr:rowOff>
    </xdr:from>
    <xdr:to>
      <xdr:col>2</xdr:col>
      <xdr:colOff>381000</xdr:colOff>
      <xdr:row>31</xdr:row>
      <xdr:rowOff>114300</xdr:rowOff>
    </xdr:to>
    <xdr:sp macro="" textlink="">
      <xdr:nvSpPr>
        <xdr:cNvPr id="154" name="Flowchart: Process 153">
          <a:extLst>
            <a:ext uri="{FF2B5EF4-FFF2-40B4-BE49-F238E27FC236}">
              <a16:creationId xmlns:a16="http://schemas.microsoft.com/office/drawing/2014/main" id="{9A37C0AA-07E0-47CA-AEA8-61802C50656C}"/>
            </a:ext>
          </a:extLst>
        </xdr:cNvPr>
        <xdr:cNvSpPr/>
      </xdr:nvSpPr>
      <xdr:spPr>
        <a:xfrm>
          <a:off x="3343275" y="5734050"/>
          <a:ext cx="1685925" cy="333375"/>
        </a:xfrm>
        <a:prstGeom prst="flowChartProcess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>
              <a:solidFill>
                <a:sysClr val="windowText" lastClr="000000"/>
              </a:solidFill>
            </a:rPr>
            <a:t>Racial Design - Advanced</a:t>
          </a:r>
          <a:endParaRPr lang="en-GB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381000</xdr:colOff>
      <xdr:row>30</xdr:row>
      <xdr:rowOff>138113</xdr:rowOff>
    </xdr:from>
    <xdr:to>
      <xdr:col>2</xdr:col>
      <xdr:colOff>2381249</xdr:colOff>
      <xdr:row>30</xdr:row>
      <xdr:rowOff>152401</xdr:rowOff>
    </xdr:to>
    <xdr:cxnSp macro="">
      <xdr:nvCxnSpPr>
        <xdr:cNvPr id="155" name="Connector: Elbow 4">
          <a:extLst>
            <a:ext uri="{FF2B5EF4-FFF2-40B4-BE49-F238E27FC236}">
              <a16:creationId xmlns:a16="http://schemas.microsoft.com/office/drawing/2014/main" id="{8DE39667-5409-48BE-84AD-9AEE9A5DBBB0}"/>
            </a:ext>
          </a:extLst>
        </xdr:cNvPr>
        <xdr:cNvCxnSpPr>
          <a:stCxn id="154" idx="3"/>
          <a:endCxn id="113" idx="1"/>
        </xdr:cNvCxnSpPr>
      </xdr:nvCxnSpPr>
      <xdr:spPr>
        <a:xfrm>
          <a:off x="5029200" y="5900738"/>
          <a:ext cx="2000249" cy="14288"/>
        </a:xfrm>
        <a:prstGeom prst="curvedConnector3">
          <a:avLst>
            <a:gd name="adj1" fmla="val 50000"/>
          </a:avLst>
        </a:prstGeom>
        <a:ln w="9525" cap="flat" cmpd="sng" algn="ctr">
          <a:solidFill>
            <a:schemeClr val="accent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1</xdr:col>
      <xdr:colOff>533400</xdr:colOff>
      <xdr:row>46</xdr:row>
      <xdr:rowOff>114300</xdr:rowOff>
    </xdr:from>
    <xdr:to>
      <xdr:col>1</xdr:col>
      <xdr:colOff>1724026</xdr:colOff>
      <xdr:row>48</xdr:row>
      <xdr:rowOff>66675</xdr:rowOff>
    </xdr:to>
    <xdr:sp macro="" textlink="">
      <xdr:nvSpPr>
        <xdr:cNvPr id="166" name="Flowchart: Process 165">
          <a:extLst>
            <a:ext uri="{FF2B5EF4-FFF2-40B4-BE49-F238E27FC236}">
              <a16:creationId xmlns:a16="http://schemas.microsoft.com/office/drawing/2014/main" id="{E97DB917-6598-49CF-AB57-3C90F8EF363B}"/>
            </a:ext>
          </a:extLst>
        </xdr:cNvPr>
        <xdr:cNvSpPr/>
      </xdr:nvSpPr>
      <xdr:spPr>
        <a:xfrm>
          <a:off x="2971800" y="8924925"/>
          <a:ext cx="1190626" cy="333375"/>
        </a:xfrm>
        <a:prstGeom prst="flowChartProcess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Naval</a:t>
          </a:r>
          <a:r>
            <a:rPr lang="en-GB" sz="1100" b="0" i="0" u="none" strike="noStrike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Hulls</a:t>
          </a:r>
          <a:endParaRPr lang="en-GB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D32881F-FB4D-48DF-93BC-3DCE62983658}" name="Table2" displayName="Table2" ref="K30:M37" totalsRowShown="0">
  <autoFilter ref="K30:M37" xr:uid="{A75F010D-C4FC-4274-97B3-627936DE90E3}">
    <filterColumn colId="0" hiddenButton="1"/>
    <filterColumn colId="1" hiddenButton="1"/>
    <filterColumn colId="2" hiddenButton="1"/>
  </autoFilter>
  <tableColumns count="3">
    <tableColumn id="1" xr3:uid="{00000000-0010-0000-0100-000001000000}" name="Title" dataDxfId="2"/>
    <tableColumn id="2" xr3:uid="{00000000-0010-0000-0100-000002000000}" name="Wages" dataDxfId="1"/>
    <tableColumn id="3" xr3:uid="{00000000-0010-0000-0100-000003000000}" name="Max Trained XP" dataDxfId="0"/>
  </tableColumns>
  <tableStyleInfo name="TableStyleLight2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A40FC-ECCA-4618-9F1B-B27F5C9E64FE}">
  <dimension ref="A1:R37"/>
  <sheetViews>
    <sheetView tabSelected="1" workbookViewId="0"/>
  </sheetViews>
  <sheetFormatPr defaultRowHeight="14.25"/>
  <cols>
    <col min="1" max="1" width="24.85546875" style="9" customWidth="1"/>
    <col min="2" max="2" width="7.42578125" style="9" hidden="1" customWidth="1"/>
    <col min="3" max="3" width="11.42578125" style="9" hidden="1" customWidth="1"/>
    <col min="4" max="4" width="9" style="9" hidden="1" customWidth="1"/>
    <col min="5" max="6" width="11" style="9" hidden="1" customWidth="1"/>
    <col min="7" max="7" width="12.7109375" style="9" hidden="1" customWidth="1"/>
    <col min="8" max="8" width="6.140625" style="9" bestFit="1" customWidth="1"/>
    <col min="9" max="9" width="6.5703125" style="9" bestFit="1" customWidth="1"/>
    <col min="10" max="14" width="12.7109375" style="9" customWidth="1"/>
    <col min="15" max="17" width="14.7109375" style="9" customWidth="1"/>
    <col min="18" max="16384" width="9.140625" style="9"/>
  </cols>
  <sheetData>
    <row r="1" spans="1:18" ht="15">
      <c r="A1" s="1" t="s">
        <v>0</v>
      </c>
      <c r="B1" s="2" t="s">
        <v>1</v>
      </c>
      <c r="C1" s="3" t="s">
        <v>5</v>
      </c>
      <c r="D1" s="2" t="s">
        <v>2</v>
      </c>
      <c r="E1" s="3" t="s">
        <v>3</v>
      </c>
      <c r="F1" s="4" t="s">
        <v>4</v>
      </c>
      <c r="G1" s="3" t="s">
        <v>917</v>
      </c>
      <c r="H1" s="5" t="s">
        <v>30</v>
      </c>
      <c r="I1" s="2" t="s">
        <v>1</v>
      </c>
      <c r="J1" s="3" t="s">
        <v>5</v>
      </c>
      <c r="K1" s="2" t="s">
        <v>2</v>
      </c>
      <c r="L1" s="3" t="s">
        <v>3</v>
      </c>
      <c r="M1" s="2" t="s">
        <v>4</v>
      </c>
      <c r="N1" s="147" t="s">
        <v>917</v>
      </c>
      <c r="O1" s="6" t="s">
        <v>27</v>
      </c>
      <c r="P1" s="7" t="s">
        <v>29</v>
      </c>
      <c r="Q1" s="8" t="s">
        <v>28</v>
      </c>
    </row>
    <row r="2" spans="1:18">
      <c r="A2" s="10" t="s">
        <v>6</v>
      </c>
      <c r="B2" s="11">
        <v>5</v>
      </c>
      <c r="C2" s="12">
        <v>5</v>
      </c>
      <c r="D2" s="11">
        <v>5</v>
      </c>
      <c r="E2" s="12">
        <v>5</v>
      </c>
      <c r="F2" s="11">
        <v>5</v>
      </c>
      <c r="G2" s="15"/>
      <c r="H2" s="13">
        <v>0</v>
      </c>
      <c r="I2" s="14">
        <f t="shared" ref="I2:I34" si="0">B2*H2</f>
        <v>0</v>
      </c>
      <c r="J2" s="15">
        <f t="shared" ref="J2:J34" si="1">C2*H2</f>
        <v>0</v>
      </c>
      <c r="K2" s="14">
        <f t="shared" ref="K2:K34" si="2">D2*H2</f>
        <v>0</v>
      </c>
      <c r="L2" s="15">
        <f>E2*H2</f>
        <v>0</v>
      </c>
      <c r="M2" s="14">
        <f>F2*H2</f>
        <v>0</v>
      </c>
      <c r="N2" s="15">
        <f>G2*H2</f>
        <v>0</v>
      </c>
      <c r="O2" s="151">
        <f>(I2*40)+(J2*30)+(K2*30)+(L2*30)+(M2*30)</f>
        <v>0</v>
      </c>
      <c r="P2" s="16">
        <f>(J2*10)+(N2*500)</f>
        <v>0</v>
      </c>
      <c r="Q2" s="17">
        <f>(K2*10)+(L2*10)+(M2*10)</f>
        <v>0</v>
      </c>
    </row>
    <row r="3" spans="1:18">
      <c r="A3" s="153" t="s">
        <v>17</v>
      </c>
      <c r="B3" s="25">
        <v>5</v>
      </c>
      <c r="C3" s="26"/>
      <c r="D3" s="25">
        <v>15</v>
      </c>
      <c r="E3" s="26"/>
      <c r="F3" s="25">
        <v>5</v>
      </c>
      <c r="G3" s="29"/>
      <c r="H3" s="27">
        <v>0</v>
      </c>
      <c r="I3" s="28">
        <f t="shared" si="0"/>
        <v>0</v>
      </c>
      <c r="J3" s="29">
        <f t="shared" si="1"/>
        <v>0</v>
      </c>
      <c r="K3" s="28">
        <f t="shared" si="2"/>
        <v>0</v>
      </c>
      <c r="L3" s="29">
        <f t="shared" ref="L3:L34" si="3">E3*H3</f>
        <v>0</v>
      </c>
      <c r="M3" s="28">
        <f t="shared" ref="M3:M34" si="4">F3*H3</f>
        <v>0</v>
      </c>
      <c r="N3" s="29">
        <f t="shared" ref="N3:N34" si="5">G3*H3</f>
        <v>0</v>
      </c>
      <c r="O3" s="152">
        <f t="shared" ref="O3:O34" si="6">(I3*40)+(J3*30)+(K3*30)+(L3*30)+(M3*30)</f>
        <v>0</v>
      </c>
      <c r="P3" s="30">
        <f t="shared" ref="P3:P34" si="7">(J3*10)+(N3*500)</f>
        <v>0</v>
      </c>
      <c r="Q3" s="31">
        <f t="shared" ref="Q3:Q34" si="8">(K3*10)+(L3*10)+(M3*10)</f>
        <v>0</v>
      </c>
    </row>
    <row r="4" spans="1:18">
      <c r="A4" s="44" t="s">
        <v>11</v>
      </c>
      <c r="B4" s="11"/>
      <c r="C4" s="12"/>
      <c r="D4" s="11"/>
      <c r="E4" s="12">
        <v>25</v>
      </c>
      <c r="F4" s="11"/>
      <c r="G4" s="15"/>
      <c r="H4" s="13">
        <v>0</v>
      </c>
      <c r="I4" s="176">
        <f t="shared" si="0"/>
        <v>0</v>
      </c>
      <c r="J4" s="15">
        <f t="shared" si="1"/>
        <v>0</v>
      </c>
      <c r="K4" s="14">
        <f t="shared" si="2"/>
        <v>0</v>
      </c>
      <c r="L4" s="15">
        <f t="shared" si="3"/>
        <v>0</v>
      </c>
      <c r="M4" s="14">
        <f t="shared" si="4"/>
        <v>0</v>
      </c>
      <c r="N4" s="15">
        <f t="shared" si="5"/>
        <v>0</v>
      </c>
      <c r="O4" s="151">
        <f t="shared" si="6"/>
        <v>0</v>
      </c>
      <c r="P4" s="16">
        <f t="shared" si="7"/>
        <v>0</v>
      </c>
      <c r="Q4" s="17">
        <f t="shared" si="8"/>
        <v>0</v>
      </c>
    </row>
    <row r="5" spans="1:18">
      <c r="A5" s="149" t="s">
        <v>918</v>
      </c>
      <c r="B5" s="18"/>
      <c r="C5" s="19"/>
      <c r="D5" s="18"/>
      <c r="E5" s="19"/>
      <c r="F5" s="18"/>
      <c r="G5" s="22">
        <v>25</v>
      </c>
      <c r="H5" s="20">
        <v>0</v>
      </c>
      <c r="I5" s="177">
        <f t="shared" si="0"/>
        <v>0</v>
      </c>
      <c r="J5" s="22">
        <f t="shared" si="1"/>
        <v>0</v>
      </c>
      <c r="K5" s="21">
        <f t="shared" si="2"/>
        <v>0</v>
      </c>
      <c r="L5" s="22">
        <f t="shared" si="3"/>
        <v>0</v>
      </c>
      <c r="M5" s="21">
        <f t="shared" si="4"/>
        <v>0</v>
      </c>
      <c r="N5" s="22">
        <f t="shared" si="5"/>
        <v>0</v>
      </c>
      <c r="O5" s="150">
        <f t="shared" si="6"/>
        <v>0</v>
      </c>
      <c r="P5" s="23">
        <f t="shared" si="7"/>
        <v>0</v>
      </c>
      <c r="Q5" s="32">
        <f t="shared" si="8"/>
        <v>0</v>
      </c>
    </row>
    <row r="6" spans="1:18">
      <c r="A6" s="149" t="s">
        <v>919</v>
      </c>
      <c r="B6" s="18"/>
      <c r="C6" s="19"/>
      <c r="D6" s="18"/>
      <c r="E6" s="19">
        <v>75</v>
      </c>
      <c r="F6" s="18"/>
      <c r="G6" s="22"/>
      <c r="H6" s="20">
        <v>0</v>
      </c>
      <c r="I6" s="177">
        <f t="shared" si="0"/>
        <v>0</v>
      </c>
      <c r="J6" s="22">
        <f t="shared" si="1"/>
        <v>0</v>
      </c>
      <c r="K6" s="21">
        <f t="shared" si="2"/>
        <v>0</v>
      </c>
      <c r="L6" s="22">
        <f t="shared" si="3"/>
        <v>0</v>
      </c>
      <c r="M6" s="21">
        <f t="shared" si="4"/>
        <v>0</v>
      </c>
      <c r="N6" s="22">
        <f t="shared" si="5"/>
        <v>0</v>
      </c>
      <c r="O6" s="150">
        <f t="shared" si="6"/>
        <v>0</v>
      </c>
      <c r="P6" s="23">
        <f t="shared" si="7"/>
        <v>0</v>
      </c>
      <c r="Q6" s="32">
        <f t="shared" si="8"/>
        <v>0</v>
      </c>
    </row>
    <row r="7" spans="1:18">
      <c r="A7" s="149" t="s">
        <v>12</v>
      </c>
      <c r="B7" s="18"/>
      <c r="C7" s="19"/>
      <c r="D7" s="18"/>
      <c r="E7" s="19">
        <v>25</v>
      </c>
      <c r="F7" s="18"/>
      <c r="G7" s="22"/>
      <c r="H7" s="20">
        <v>0</v>
      </c>
      <c r="I7" s="177">
        <f t="shared" si="0"/>
        <v>0</v>
      </c>
      <c r="J7" s="22">
        <f t="shared" si="1"/>
        <v>0</v>
      </c>
      <c r="K7" s="21">
        <f t="shared" si="2"/>
        <v>0</v>
      </c>
      <c r="L7" s="22">
        <f t="shared" si="3"/>
        <v>0</v>
      </c>
      <c r="M7" s="21">
        <f t="shared" si="4"/>
        <v>0</v>
      </c>
      <c r="N7" s="22">
        <f t="shared" si="5"/>
        <v>0</v>
      </c>
      <c r="O7" s="150">
        <f t="shared" si="6"/>
        <v>0</v>
      </c>
      <c r="P7" s="23">
        <f t="shared" si="7"/>
        <v>0</v>
      </c>
      <c r="Q7" s="32">
        <f t="shared" si="8"/>
        <v>0</v>
      </c>
    </row>
    <row r="8" spans="1:18">
      <c r="A8" s="149" t="s">
        <v>920</v>
      </c>
      <c r="B8" s="18"/>
      <c r="C8" s="19"/>
      <c r="D8" s="18"/>
      <c r="E8" s="19"/>
      <c r="F8" s="18"/>
      <c r="G8" s="22">
        <v>25</v>
      </c>
      <c r="H8" s="20">
        <v>0</v>
      </c>
      <c r="I8" s="177">
        <f t="shared" si="0"/>
        <v>0</v>
      </c>
      <c r="J8" s="22">
        <f t="shared" si="1"/>
        <v>0</v>
      </c>
      <c r="K8" s="21">
        <f t="shared" si="2"/>
        <v>0</v>
      </c>
      <c r="L8" s="22">
        <f t="shared" si="3"/>
        <v>0</v>
      </c>
      <c r="M8" s="21">
        <f t="shared" si="4"/>
        <v>0</v>
      </c>
      <c r="N8" s="22">
        <f t="shared" si="5"/>
        <v>0</v>
      </c>
      <c r="O8" s="150">
        <f t="shared" si="6"/>
        <v>0</v>
      </c>
      <c r="P8" s="23">
        <f t="shared" si="7"/>
        <v>0</v>
      </c>
      <c r="Q8" s="32">
        <f t="shared" si="8"/>
        <v>0</v>
      </c>
      <c r="R8" s="9" t="s">
        <v>921</v>
      </c>
    </row>
    <row r="9" spans="1:18">
      <c r="A9" s="149" t="s">
        <v>939</v>
      </c>
      <c r="B9" s="18"/>
      <c r="C9" s="19"/>
      <c r="D9" s="18">
        <v>5</v>
      </c>
      <c r="E9" s="19"/>
      <c r="F9" s="18"/>
      <c r="G9" s="22">
        <v>20</v>
      </c>
      <c r="H9" s="20">
        <v>0</v>
      </c>
      <c r="I9" s="177">
        <f t="shared" si="0"/>
        <v>0</v>
      </c>
      <c r="J9" s="22">
        <f t="shared" si="1"/>
        <v>0</v>
      </c>
      <c r="K9" s="21">
        <f t="shared" si="2"/>
        <v>0</v>
      </c>
      <c r="L9" s="22">
        <f t="shared" si="3"/>
        <v>0</v>
      </c>
      <c r="M9" s="21">
        <f t="shared" si="4"/>
        <v>0</v>
      </c>
      <c r="N9" s="22">
        <f t="shared" si="5"/>
        <v>0</v>
      </c>
      <c r="O9" s="150">
        <f t="shared" si="6"/>
        <v>0</v>
      </c>
      <c r="P9" s="23">
        <f t="shared" si="7"/>
        <v>0</v>
      </c>
      <c r="Q9" s="32">
        <f t="shared" si="8"/>
        <v>0</v>
      </c>
    </row>
    <row r="10" spans="1:18">
      <c r="A10" s="149" t="s">
        <v>167</v>
      </c>
      <c r="B10" s="18"/>
      <c r="C10" s="19"/>
      <c r="D10" s="18"/>
      <c r="E10" s="19">
        <v>5</v>
      </c>
      <c r="F10" s="18"/>
      <c r="G10" s="22"/>
      <c r="H10" s="20">
        <v>0</v>
      </c>
      <c r="I10" s="177">
        <f t="shared" si="0"/>
        <v>0</v>
      </c>
      <c r="J10" s="22">
        <f t="shared" si="1"/>
        <v>0</v>
      </c>
      <c r="K10" s="21">
        <f t="shared" si="2"/>
        <v>0</v>
      </c>
      <c r="L10" s="22">
        <f t="shared" si="3"/>
        <v>0</v>
      </c>
      <c r="M10" s="21">
        <f t="shared" si="4"/>
        <v>0</v>
      </c>
      <c r="N10" s="22">
        <f t="shared" si="5"/>
        <v>0</v>
      </c>
      <c r="O10" s="150">
        <f t="shared" si="6"/>
        <v>0</v>
      </c>
      <c r="P10" s="23">
        <f t="shared" si="7"/>
        <v>0</v>
      </c>
      <c r="Q10" s="32">
        <f t="shared" si="8"/>
        <v>0</v>
      </c>
      <c r="R10" s="9" t="s">
        <v>923</v>
      </c>
    </row>
    <row r="11" spans="1:18">
      <c r="A11" s="153" t="s">
        <v>940</v>
      </c>
      <c r="B11" s="25"/>
      <c r="C11" s="26"/>
      <c r="D11" s="25">
        <v>5</v>
      </c>
      <c r="E11" s="26"/>
      <c r="F11" s="25">
        <v>5</v>
      </c>
      <c r="G11" s="29">
        <v>15</v>
      </c>
      <c r="H11" s="27">
        <v>0</v>
      </c>
      <c r="I11" s="178">
        <f t="shared" si="0"/>
        <v>0</v>
      </c>
      <c r="J11" s="29">
        <f t="shared" si="1"/>
        <v>0</v>
      </c>
      <c r="K11" s="28">
        <f t="shared" si="2"/>
        <v>0</v>
      </c>
      <c r="L11" s="29">
        <f t="shared" si="3"/>
        <v>0</v>
      </c>
      <c r="M11" s="28">
        <f t="shared" si="4"/>
        <v>0</v>
      </c>
      <c r="N11" s="29">
        <f t="shared" si="5"/>
        <v>0</v>
      </c>
      <c r="O11" s="152">
        <f t="shared" si="6"/>
        <v>0</v>
      </c>
      <c r="P11" s="30">
        <f t="shared" si="7"/>
        <v>0</v>
      </c>
      <c r="Q11" s="31">
        <f t="shared" si="8"/>
        <v>0</v>
      </c>
    </row>
    <row r="12" spans="1:18">
      <c r="A12" s="154" t="s">
        <v>31</v>
      </c>
      <c r="B12" s="155">
        <v>5</v>
      </c>
      <c r="C12" s="156"/>
      <c r="D12" s="155">
        <v>15</v>
      </c>
      <c r="E12" s="156"/>
      <c r="F12" s="155">
        <v>5</v>
      </c>
      <c r="G12" s="157"/>
      <c r="H12" s="158">
        <v>0</v>
      </c>
      <c r="I12" s="159">
        <f t="shared" si="0"/>
        <v>0</v>
      </c>
      <c r="J12" s="15">
        <f t="shared" si="1"/>
        <v>0</v>
      </c>
      <c r="K12" s="14">
        <f t="shared" si="2"/>
        <v>0</v>
      </c>
      <c r="L12" s="15">
        <f t="shared" si="3"/>
        <v>0</v>
      </c>
      <c r="M12" s="14">
        <f t="shared" si="4"/>
        <v>0</v>
      </c>
      <c r="N12" s="15">
        <f t="shared" si="5"/>
        <v>0</v>
      </c>
      <c r="O12" s="151">
        <f t="shared" si="6"/>
        <v>0</v>
      </c>
      <c r="P12" s="16">
        <f t="shared" si="7"/>
        <v>0</v>
      </c>
      <c r="Q12" s="17">
        <f t="shared" si="8"/>
        <v>0</v>
      </c>
    </row>
    <row r="13" spans="1:18">
      <c r="A13" s="44" t="s">
        <v>21</v>
      </c>
      <c r="B13" s="11"/>
      <c r="C13" s="12"/>
      <c r="D13" s="11"/>
      <c r="E13" s="12">
        <v>25</v>
      </c>
      <c r="F13" s="11"/>
      <c r="G13" s="15"/>
      <c r="H13" s="13">
        <v>0</v>
      </c>
      <c r="I13" s="176">
        <f t="shared" si="0"/>
        <v>0</v>
      </c>
      <c r="J13" s="15">
        <f t="shared" si="1"/>
        <v>0</v>
      </c>
      <c r="K13" s="14">
        <f t="shared" si="2"/>
        <v>0</v>
      </c>
      <c r="L13" s="15">
        <f t="shared" si="3"/>
        <v>0</v>
      </c>
      <c r="M13" s="14">
        <f t="shared" si="4"/>
        <v>0</v>
      </c>
      <c r="N13" s="15">
        <f t="shared" si="5"/>
        <v>0</v>
      </c>
      <c r="O13" s="151">
        <f t="shared" si="6"/>
        <v>0</v>
      </c>
      <c r="P13" s="16">
        <f t="shared" si="7"/>
        <v>0</v>
      </c>
      <c r="Q13" s="17">
        <f t="shared" si="8"/>
        <v>0</v>
      </c>
    </row>
    <row r="14" spans="1:18">
      <c r="A14" s="149" t="s">
        <v>13</v>
      </c>
      <c r="B14" s="18">
        <v>5</v>
      </c>
      <c r="C14" s="19"/>
      <c r="D14" s="18"/>
      <c r="E14" s="19"/>
      <c r="F14" s="18">
        <v>20</v>
      </c>
      <c r="G14" s="22"/>
      <c r="H14" s="20">
        <v>0</v>
      </c>
      <c r="I14" s="177">
        <f t="shared" si="0"/>
        <v>0</v>
      </c>
      <c r="J14" s="22">
        <f t="shared" si="1"/>
        <v>0</v>
      </c>
      <c r="K14" s="21">
        <f t="shared" si="2"/>
        <v>0</v>
      </c>
      <c r="L14" s="22">
        <f t="shared" si="3"/>
        <v>0</v>
      </c>
      <c r="M14" s="21">
        <f t="shared" si="4"/>
        <v>0</v>
      </c>
      <c r="N14" s="22">
        <f t="shared" si="5"/>
        <v>0</v>
      </c>
      <c r="O14" s="150">
        <f t="shared" si="6"/>
        <v>0</v>
      </c>
      <c r="P14" s="23">
        <f t="shared" si="7"/>
        <v>0</v>
      </c>
      <c r="Q14" s="32">
        <f t="shared" si="8"/>
        <v>0</v>
      </c>
    </row>
    <row r="15" spans="1:18">
      <c r="A15" s="153" t="s">
        <v>926</v>
      </c>
      <c r="B15" s="25"/>
      <c r="C15" s="26"/>
      <c r="D15" s="25"/>
      <c r="E15" s="26">
        <v>15</v>
      </c>
      <c r="F15" s="25"/>
      <c r="G15" s="29"/>
      <c r="H15" s="27">
        <v>0</v>
      </c>
      <c r="I15" s="178">
        <f t="shared" si="0"/>
        <v>0</v>
      </c>
      <c r="J15" s="29">
        <f t="shared" si="1"/>
        <v>0</v>
      </c>
      <c r="K15" s="28">
        <f t="shared" si="2"/>
        <v>0</v>
      </c>
      <c r="L15" s="29">
        <f t="shared" si="3"/>
        <v>0</v>
      </c>
      <c r="M15" s="28">
        <f t="shared" si="4"/>
        <v>0</v>
      </c>
      <c r="N15" s="29">
        <f t="shared" si="5"/>
        <v>0</v>
      </c>
      <c r="O15" s="152">
        <f t="shared" si="6"/>
        <v>0</v>
      </c>
      <c r="P15" s="30">
        <f t="shared" si="7"/>
        <v>0</v>
      </c>
      <c r="Q15" s="31">
        <f t="shared" si="8"/>
        <v>0</v>
      </c>
      <c r="R15" s="9" t="s">
        <v>924</v>
      </c>
    </row>
    <row r="16" spans="1:18">
      <c r="A16" s="44" t="s">
        <v>22</v>
      </c>
      <c r="B16" s="11">
        <v>10</v>
      </c>
      <c r="C16" s="12"/>
      <c r="D16" s="11">
        <v>15</v>
      </c>
      <c r="E16" s="12"/>
      <c r="F16" s="11"/>
      <c r="G16" s="15"/>
      <c r="H16" s="13">
        <v>0</v>
      </c>
      <c r="I16" s="176">
        <f t="shared" si="0"/>
        <v>0</v>
      </c>
      <c r="J16" s="15">
        <f t="shared" si="1"/>
        <v>0</v>
      </c>
      <c r="K16" s="14">
        <f t="shared" si="2"/>
        <v>0</v>
      </c>
      <c r="L16" s="15">
        <f t="shared" si="3"/>
        <v>0</v>
      </c>
      <c r="M16" s="14">
        <f t="shared" si="4"/>
        <v>0</v>
      </c>
      <c r="N16" s="15">
        <f t="shared" si="5"/>
        <v>0</v>
      </c>
      <c r="O16" s="151">
        <f t="shared" si="6"/>
        <v>0</v>
      </c>
      <c r="P16" s="16">
        <f t="shared" si="7"/>
        <v>0</v>
      </c>
      <c r="Q16" s="17">
        <f t="shared" si="8"/>
        <v>0</v>
      </c>
      <c r="R16" s="9" t="s">
        <v>925</v>
      </c>
    </row>
    <row r="17" spans="1:18">
      <c r="A17" s="153" t="s">
        <v>18</v>
      </c>
      <c r="B17" s="25"/>
      <c r="C17" s="26">
        <v>20</v>
      </c>
      <c r="D17" s="25"/>
      <c r="E17" s="26">
        <v>5</v>
      </c>
      <c r="F17" s="25"/>
      <c r="G17" s="29"/>
      <c r="H17" s="27">
        <v>0</v>
      </c>
      <c r="I17" s="178">
        <f t="shared" si="0"/>
        <v>0</v>
      </c>
      <c r="J17" s="29">
        <f t="shared" si="1"/>
        <v>0</v>
      </c>
      <c r="K17" s="28">
        <f t="shared" si="2"/>
        <v>0</v>
      </c>
      <c r="L17" s="29">
        <f t="shared" si="3"/>
        <v>0</v>
      </c>
      <c r="M17" s="28">
        <f t="shared" si="4"/>
        <v>0</v>
      </c>
      <c r="N17" s="29">
        <f t="shared" si="5"/>
        <v>0</v>
      </c>
      <c r="O17" s="152">
        <f t="shared" si="6"/>
        <v>0</v>
      </c>
      <c r="P17" s="30">
        <f t="shared" si="7"/>
        <v>0</v>
      </c>
      <c r="Q17" s="31">
        <f t="shared" si="8"/>
        <v>0</v>
      </c>
    </row>
    <row r="18" spans="1:18">
      <c r="A18" s="44" t="s">
        <v>20</v>
      </c>
      <c r="B18" s="11"/>
      <c r="C18" s="12"/>
      <c r="D18" s="11"/>
      <c r="E18" s="12">
        <v>5</v>
      </c>
      <c r="F18" s="11">
        <v>20</v>
      </c>
      <c r="G18" s="15"/>
      <c r="H18" s="13">
        <v>0</v>
      </c>
      <c r="I18" s="176">
        <f t="shared" si="0"/>
        <v>0</v>
      </c>
      <c r="J18" s="15">
        <f t="shared" si="1"/>
        <v>0</v>
      </c>
      <c r="K18" s="14">
        <f t="shared" si="2"/>
        <v>0</v>
      </c>
      <c r="L18" s="15">
        <f t="shared" si="3"/>
        <v>0</v>
      </c>
      <c r="M18" s="14">
        <f t="shared" si="4"/>
        <v>0</v>
      </c>
      <c r="N18" s="15">
        <f t="shared" si="5"/>
        <v>0</v>
      </c>
      <c r="O18" s="151">
        <f t="shared" si="6"/>
        <v>0</v>
      </c>
      <c r="P18" s="16">
        <f t="shared" si="7"/>
        <v>0</v>
      </c>
      <c r="Q18" s="17">
        <f t="shared" si="8"/>
        <v>0</v>
      </c>
    </row>
    <row r="19" spans="1:18">
      <c r="A19" s="153" t="s">
        <v>32</v>
      </c>
      <c r="B19" s="25"/>
      <c r="C19" s="26"/>
      <c r="D19" s="25"/>
      <c r="E19" s="26">
        <v>5</v>
      </c>
      <c r="F19" s="25"/>
      <c r="G19" s="29"/>
      <c r="H19" s="27">
        <v>0</v>
      </c>
      <c r="I19" s="178">
        <f t="shared" si="0"/>
        <v>0</v>
      </c>
      <c r="J19" s="29">
        <f t="shared" si="1"/>
        <v>0</v>
      </c>
      <c r="K19" s="28">
        <f t="shared" si="2"/>
        <v>0</v>
      </c>
      <c r="L19" s="29">
        <f t="shared" si="3"/>
        <v>0</v>
      </c>
      <c r="M19" s="28">
        <f t="shared" si="4"/>
        <v>0</v>
      </c>
      <c r="N19" s="29">
        <f t="shared" si="5"/>
        <v>0</v>
      </c>
      <c r="O19" s="152">
        <f t="shared" si="6"/>
        <v>0</v>
      </c>
      <c r="P19" s="30">
        <f t="shared" si="7"/>
        <v>0</v>
      </c>
      <c r="Q19" s="31">
        <f t="shared" si="8"/>
        <v>0</v>
      </c>
      <c r="R19" s="9" t="s">
        <v>35</v>
      </c>
    </row>
    <row r="20" spans="1:18">
      <c r="A20" s="44" t="s">
        <v>16</v>
      </c>
      <c r="B20" s="11">
        <v>25</v>
      </c>
      <c r="C20" s="12"/>
      <c r="D20" s="11"/>
      <c r="E20" s="12"/>
      <c r="F20" s="11"/>
      <c r="G20" s="15"/>
      <c r="H20" s="13">
        <v>0</v>
      </c>
      <c r="I20" s="176">
        <f t="shared" si="0"/>
        <v>0</v>
      </c>
      <c r="J20" s="15">
        <f t="shared" si="1"/>
        <v>0</v>
      </c>
      <c r="K20" s="14">
        <f t="shared" si="2"/>
        <v>0</v>
      </c>
      <c r="L20" s="15">
        <f t="shared" si="3"/>
        <v>0</v>
      </c>
      <c r="M20" s="14">
        <f t="shared" si="4"/>
        <v>0</v>
      </c>
      <c r="N20" s="15">
        <f t="shared" si="5"/>
        <v>0</v>
      </c>
      <c r="O20" s="151">
        <f t="shared" si="6"/>
        <v>0</v>
      </c>
      <c r="P20" s="16">
        <f t="shared" si="7"/>
        <v>0</v>
      </c>
      <c r="Q20" s="17">
        <f t="shared" si="8"/>
        <v>0</v>
      </c>
    </row>
    <row r="21" spans="1:18">
      <c r="A21" s="149" t="s">
        <v>19</v>
      </c>
      <c r="B21" s="18">
        <v>5</v>
      </c>
      <c r="C21" s="19">
        <v>15</v>
      </c>
      <c r="D21" s="18"/>
      <c r="E21" s="19">
        <v>5</v>
      </c>
      <c r="F21" s="18"/>
      <c r="G21" s="22"/>
      <c r="H21" s="20">
        <v>0</v>
      </c>
      <c r="I21" s="177">
        <f t="shared" si="0"/>
        <v>0</v>
      </c>
      <c r="J21" s="22">
        <f t="shared" si="1"/>
        <v>0</v>
      </c>
      <c r="K21" s="21">
        <f t="shared" si="2"/>
        <v>0</v>
      </c>
      <c r="L21" s="22">
        <f t="shared" si="3"/>
        <v>0</v>
      </c>
      <c r="M21" s="21">
        <f t="shared" si="4"/>
        <v>0</v>
      </c>
      <c r="N21" s="22">
        <f t="shared" si="5"/>
        <v>0</v>
      </c>
      <c r="O21" s="150">
        <f t="shared" si="6"/>
        <v>0</v>
      </c>
      <c r="P21" s="23">
        <f t="shared" si="7"/>
        <v>0</v>
      </c>
      <c r="Q21" s="32">
        <f t="shared" si="8"/>
        <v>0</v>
      </c>
    </row>
    <row r="22" spans="1:18">
      <c r="A22" s="153" t="s">
        <v>25</v>
      </c>
      <c r="B22" s="25">
        <v>20</v>
      </c>
      <c r="C22" s="26"/>
      <c r="D22" s="25"/>
      <c r="E22" s="26">
        <v>5</v>
      </c>
      <c r="F22" s="25"/>
      <c r="G22" s="29"/>
      <c r="H22" s="27">
        <v>0</v>
      </c>
      <c r="I22" s="178">
        <f t="shared" si="0"/>
        <v>0</v>
      </c>
      <c r="J22" s="29">
        <f t="shared" si="1"/>
        <v>0</v>
      </c>
      <c r="K22" s="28">
        <f t="shared" si="2"/>
        <v>0</v>
      </c>
      <c r="L22" s="29">
        <f t="shared" si="3"/>
        <v>0</v>
      </c>
      <c r="M22" s="28">
        <f t="shared" si="4"/>
        <v>0</v>
      </c>
      <c r="N22" s="29">
        <f t="shared" si="5"/>
        <v>0</v>
      </c>
      <c r="O22" s="152">
        <f t="shared" si="6"/>
        <v>0</v>
      </c>
      <c r="P22" s="30">
        <f t="shared" si="7"/>
        <v>0</v>
      </c>
      <c r="Q22" s="31">
        <f t="shared" si="8"/>
        <v>0</v>
      </c>
    </row>
    <row r="23" spans="1:18">
      <c r="A23" s="149" t="s">
        <v>10</v>
      </c>
      <c r="B23" s="18">
        <v>25</v>
      </c>
      <c r="C23" s="19"/>
      <c r="D23" s="18"/>
      <c r="E23" s="19"/>
      <c r="F23" s="18"/>
      <c r="G23" s="22"/>
      <c r="H23" s="20">
        <v>0</v>
      </c>
      <c r="I23" s="176">
        <f t="shared" si="0"/>
        <v>0</v>
      </c>
      <c r="J23" s="15">
        <f t="shared" si="1"/>
        <v>0</v>
      </c>
      <c r="K23" s="14">
        <f t="shared" si="2"/>
        <v>0</v>
      </c>
      <c r="L23" s="15">
        <f t="shared" si="3"/>
        <v>0</v>
      </c>
      <c r="M23" s="14">
        <f t="shared" si="4"/>
        <v>0</v>
      </c>
      <c r="N23" s="15">
        <f t="shared" si="5"/>
        <v>0</v>
      </c>
      <c r="O23" s="151">
        <f t="shared" si="6"/>
        <v>0</v>
      </c>
      <c r="P23" s="16">
        <f t="shared" si="7"/>
        <v>0</v>
      </c>
      <c r="Q23" s="17">
        <f t="shared" si="8"/>
        <v>0</v>
      </c>
    </row>
    <row r="24" spans="1:18">
      <c r="A24" s="153" t="s">
        <v>927</v>
      </c>
      <c r="B24" s="25"/>
      <c r="C24" s="26"/>
      <c r="D24" s="25"/>
      <c r="E24" s="26"/>
      <c r="F24" s="25"/>
      <c r="G24" s="29"/>
      <c r="H24" s="27">
        <v>0</v>
      </c>
      <c r="I24" s="178">
        <f t="shared" si="0"/>
        <v>0</v>
      </c>
      <c r="J24" s="29">
        <f t="shared" si="1"/>
        <v>0</v>
      </c>
      <c r="K24" s="28">
        <f t="shared" si="2"/>
        <v>0</v>
      </c>
      <c r="L24" s="29">
        <f t="shared" si="3"/>
        <v>0</v>
      </c>
      <c r="M24" s="28">
        <f t="shared" si="4"/>
        <v>0</v>
      </c>
      <c r="N24" s="29">
        <f t="shared" si="5"/>
        <v>0</v>
      </c>
      <c r="O24" s="152">
        <f t="shared" si="6"/>
        <v>0</v>
      </c>
      <c r="P24" s="30">
        <f t="shared" si="7"/>
        <v>0</v>
      </c>
      <c r="Q24" s="31">
        <f t="shared" si="8"/>
        <v>0</v>
      </c>
    </row>
    <row r="25" spans="1:18">
      <c r="A25" s="149" t="s">
        <v>33</v>
      </c>
      <c r="B25" s="18">
        <v>20</v>
      </c>
      <c r="C25" s="19"/>
      <c r="D25" s="18"/>
      <c r="E25" s="19"/>
      <c r="F25" s="18">
        <v>5</v>
      </c>
      <c r="G25" s="22"/>
      <c r="H25" s="20">
        <v>0</v>
      </c>
      <c r="I25" s="176">
        <f t="shared" si="0"/>
        <v>0</v>
      </c>
      <c r="J25" s="15">
        <f t="shared" si="1"/>
        <v>0</v>
      </c>
      <c r="K25" s="14">
        <f t="shared" si="2"/>
        <v>0</v>
      </c>
      <c r="L25" s="15">
        <f t="shared" si="3"/>
        <v>0</v>
      </c>
      <c r="M25" s="14">
        <f t="shared" si="4"/>
        <v>0</v>
      </c>
      <c r="N25" s="15">
        <f t="shared" si="5"/>
        <v>0</v>
      </c>
      <c r="O25" s="151">
        <f t="shared" si="6"/>
        <v>0</v>
      </c>
      <c r="P25" s="16">
        <f t="shared" si="7"/>
        <v>0</v>
      </c>
      <c r="Q25" s="17">
        <f t="shared" si="8"/>
        <v>0</v>
      </c>
    </row>
    <row r="26" spans="1:18">
      <c r="A26" s="149" t="s">
        <v>7</v>
      </c>
      <c r="B26" s="18"/>
      <c r="C26" s="19">
        <v>20</v>
      </c>
      <c r="D26" s="18"/>
      <c r="E26" s="19">
        <v>5</v>
      </c>
      <c r="F26" s="18"/>
      <c r="G26" s="22"/>
      <c r="H26" s="20">
        <v>0</v>
      </c>
      <c r="I26" s="177">
        <f t="shared" si="0"/>
        <v>0</v>
      </c>
      <c r="J26" s="22">
        <f t="shared" si="1"/>
        <v>0</v>
      </c>
      <c r="K26" s="21">
        <f t="shared" si="2"/>
        <v>0</v>
      </c>
      <c r="L26" s="22">
        <f t="shared" si="3"/>
        <v>0</v>
      </c>
      <c r="M26" s="21">
        <f t="shared" si="4"/>
        <v>0</v>
      </c>
      <c r="N26" s="22">
        <f t="shared" si="5"/>
        <v>0</v>
      </c>
      <c r="O26" s="150">
        <f t="shared" si="6"/>
        <v>0</v>
      </c>
      <c r="P26" s="23">
        <f t="shared" si="7"/>
        <v>0</v>
      </c>
      <c r="Q26" s="32">
        <f t="shared" si="8"/>
        <v>0</v>
      </c>
    </row>
    <row r="27" spans="1:18">
      <c r="A27" s="149" t="s">
        <v>8</v>
      </c>
      <c r="B27" s="18"/>
      <c r="C27" s="19">
        <v>20</v>
      </c>
      <c r="D27" s="18"/>
      <c r="E27" s="19"/>
      <c r="F27" s="18">
        <v>5</v>
      </c>
      <c r="G27" s="22"/>
      <c r="H27" s="20">
        <v>0</v>
      </c>
      <c r="I27" s="177">
        <f t="shared" si="0"/>
        <v>0</v>
      </c>
      <c r="J27" s="22">
        <f t="shared" si="1"/>
        <v>0</v>
      </c>
      <c r="K27" s="21">
        <f t="shared" si="2"/>
        <v>0</v>
      </c>
      <c r="L27" s="22">
        <f t="shared" si="3"/>
        <v>0</v>
      </c>
      <c r="M27" s="21">
        <f t="shared" si="4"/>
        <v>0</v>
      </c>
      <c r="N27" s="22">
        <f t="shared" si="5"/>
        <v>0</v>
      </c>
      <c r="O27" s="150">
        <f t="shared" si="6"/>
        <v>0</v>
      </c>
      <c r="P27" s="23">
        <f t="shared" si="7"/>
        <v>0</v>
      </c>
      <c r="Q27" s="32">
        <f t="shared" si="8"/>
        <v>0</v>
      </c>
    </row>
    <row r="28" spans="1:18">
      <c r="A28" s="149" t="s">
        <v>9</v>
      </c>
      <c r="B28" s="18">
        <v>15</v>
      </c>
      <c r="C28" s="19"/>
      <c r="D28" s="18"/>
      <c r="E28" s="19"/>
      <c r="F28" s="18">
        <v>10</v>
      </c>
      <c r="G28" s="22"/>
      <c r="H28" s="20">
        <v>0</v>
      </c>
      <c r="I28" s="178">
        <f t="shared" si="0"/>
        <v>0</v>
      </c>
      <c r="J28" s="29">
        <f t="shared" si="1"/>
        <v>0</v>
      </c>
      <c r="K28" s="28">
        <f t="shared" si="2"/>
        <v>0</v>
      </c>
      <c r="L28" s="29">
        <f t="shared" si="3"/>
        <v>0</v>
      </c>
      <c r="M28" s="28">
        <f t="shared" si="4"/>
        <v>0</v>
      </c>
      <c r="N28" s="29">
        <f t="shared" si="5"/>
        <v>0</v>
      </c>
      <c r="O28" s="152">
        <f t="shared" si="6"/>
        <v>0</v>
      </c>
      <c r="P28" s="30">
        <f t="shared" si="7"/>
        <v>0</v>
      </c>
      <c r="Q28" s="31">
        <f t="shared" si="8"/>
        <v>0</v>
      </c>
    </row>
    <row r="29" spans="1:18">
      <c r="A29" s="154" t="s">
        <v>24</v>
      </c>
      <c r="B29" s="155">
        <v>15</v>
      </c>
      <c r="C29" s="156"/>
      <c r="D29" s="155"/>
      <c r="E29" s="156">
        <v>10</v>
      </c>
      <c r="F29" s="155"/>
      <c r="G29" s="157"/>
      <c r="H29" s="158">
        <v>0</v>
      </c>
      <c r="I29" s="159">
        <f>B29*H29</f>
        <v>0</v>
      </c>
      <c r="J29" s="15">
        <f t="shared" si="1"/>
        <v>0</v>
      </c>
      <c r="K29" s="14">
        <f t="shared" si="2"/>
        <v>0</v>
      </c>
      <c r="L29" s="15">
        <f t="shared" si="3"/>
        <v>0</v>
      </c>
      <c r="M29" s="14">
        <f t="shared" si="4"/>
        <v>0</v>
      </c>
      <c r="N29" s="15">
        <f t="shared" si="5"/>
        <v>0</v>
      </c>
      <c r="O29" s="151">
        <f t="shared" si="6"/>
        <v>0</v>
      </c>
      <c r="P29" s="16">
        <f t="shared" si="7"/>
        <v>0</v>
      </c>
      <c r="Q29" s="17">
        <f t="shared" si="8"/>
        <v>0</v>
      </c>
    </row>
    <row r="30" spans="1:18">
      <c r="A30" s="149" t="s">
        <v>15</v>
      </c>
      <c r="B30" s="18">
        <v>25</v>
      </c>
      <c r="C30" s="19"/>
      <c r="D30" s="18"/>
      <c r="E30" s="19"/>
      <c r="F30" s="18"/>
      <c r="G30" s="22"/>
      <c r="H30" s="20">
        <v>0</v>
      </c>
      <c r="I30" s="176">
        <f t="shared" si="0"/>
        <v>0</v>
      </c>
      <c r="J30" s="15">
        <f t="shared" si="1"/>
        <v>0</v>
      </c>
      <c r="K30" s="14">
        <f t="shared" si="2"/>
        <v>0</v>
      </c>
      <c r="L30" s="15">
        <f t="shared" si="3"/>
        <v>0</v>
      </c>
      <c r="M30" s="14">
        <f t="shared" si="4"/>
        <v>0</v>
      </c>
      <c r="N30" s="15">
        <f t="shared" si="5"/>
        <v>0</v>
      </c>
      <c r="O30" s="151">
        <f t="shared" si="6"/>
        <v>0</v>
      </c>
      <c r="P30" s="16">
        <f t="shared" si="7"/>
        <v>0</v>
      </c>
      <c r="Q30" s="17">
        <f t="shared" si="8"/>
        <v>0</v>
      </c>
    </row>
    <row r="31" spans="1:18">
      <c r="A31" s="149" t="s">
        <v>14</v>
      </c>
      <c r="B31" s="18">
        <v>25</v>
      </c>
      <c r="C31" s="19"/>
      <c r="D31" s="18"/>
      <c r="E31" s="19"/>
      <c r="F31" s="18"/>
      <c r="G31" s="22"/>
      <c r="H31" s="20">
        <v>0</v>
      </c>
      <c r="I31" s="177">
        <f t="shared" si="0"/>
        <v>0</v>
      </c>
      <c r="J31" s="22">
        <f t="shared" si="1"/>
        <v>0</v>
      </c>
      <c r="K31" s="21">
        <f t="shared" si="2"/>
        <v>0</v>
      </c>
      <c r="L31" s="22">
        <f t="shared" si="3"/>
        <v>0</v>
      </c>
      <c r="M31" s="21">
        <f t="shared" si="4"/>
        <v>0</v>
      </c>
      <c r="N31" s="22">
        <f t="shared" si="5"/>
        <v>0</v>
      </c>
      <c r="O31" s="150">
        <f t="shared" si="6"/>
        <v>0</v>
      </c>
      <c r="P31" s="23">
        <f t="shared" si="7"/>
        <v>0</v>
      </c>
      <c r="Q31" s="32">
        <f t="shared" si="8"/>
        <v>0</v>
      </c>
    </row>
    <row r="32" spans="1:18">
      <c r="A32" s="149" t="s">
        <v>666</v>
      </c>
      <c r="B32" s="18">
        <v>15</v>
      </c>
      <c r="C32" s="19"/>
      <c r="D32" s="18"/>
      <c r="E32" s="19">
        <v>10</v>
      </c>
      <c r="F32" s="18"/>
      <c r="G32" s="22"/>
      <c r="H32" s="20">
        <v>0</v>
      </c>
      <c r="I32" s="177">
        <f t="shared" si="0"/>
        <v>0</v>
      </c>
      <c r="J32" s="22">
        <f t="shared" si="1"/>
        <v>0</v>
      </c>
      <c r="K32" s="21">
        <f t="shared" si="2"/>
        <v>0</v>
      </c>
      <c r="L32" s="22">
        <f t="shared" si="3"/>
        <v>0</v>
      </c>
      <c r="M32" s="21">
        <f t="shared" si="4"/>
        <v>0</v>
      </c>
      <c r="N32" s="22">
        <f t="shared" si="5"/>
        <v>0</v>
      </c>
      <c r="O32" s="150">
        <f t="shared" si="6"/>
        <v>0</v>
      </c>
      <c r="P32" s="23">
        <f t="shared" si="7"/>
        <v>0</v>
      </c>
      <c r="Q32" s="32">
        <f t="shared" si="8"/>
        <v>0</v>
      </c>
    </row>
    <row r="33" spans="1:17">
      <c r="A33" s="153" t="s">
        <v>23</v>
      </c>
      <c r="B33" s="25">
        <v>10</v>
      </c>
      <c r="C33" s="26"/>
      <c r="D33" s="25">
        <v>10</v>
      </c>
      <c r="E33" s="26">
        <v>5</v>
      </c>
      <c r="F33" s="25"/>
      <c r="G33" s="29"/>
      <c r="H33" s="27">
        <v>0</v>
      </c>
      <c r="I33" s="178">
        <f t="shared" si="0"/>
        <v>0</v>
      </c>
      <c r="J33" s="29">
        <f t="shared" si="1"/>
        <v>0</v>
      </c>
      <c r="K33" s="28">
        <f t="shared" si="2"/>
        <v>0</v>
      </c>
      <c r="L33" s="29">
        <f t="shared" si="3"/>
        <v>0</v>
      </c>
      <c r="M33" s="28">
        <f t="shared" si="4"/>
        <v>0</v>
      </c>
      <c r="N33" s="29">
        <f t="shared" si="5"/>
        <v>0</v>
      </c>
      <c r="O33" s="152">
        <f t="shared" si="6"/>
        <v>0</v>
      </c>
      <c r="P33" s="30">
        <f t="shared" si="7"/>
        <v>0</v>
      </c>
      <c r="Q33" s="31">
        <f t="shared" si="8"/>
        <v>0</v>
      </c>
    </row>
    <row r="34" spans="1:17">
      <c r="A34" s="24" t="s">
        <v>36</v>
      </c>
      <c r="B34" s="18">
        <v>10</v>
      </c>
      <c r="C34" s="19">
        <v>5</v>
      </c>
      <c r="D34" s="18">
        <v>10</v>
      </c>
      <c r="E34" s="19"/>
      <c r="F34" s="18"/>
      <c r="G34" s="29"/>
      <c r="H34" s="27">
        <v>0</v>
      </c>
      <c r="I34" s="21">
        <f t="shared" si="0"/>
        <v>0</v>
      </c>
      <c r="J34" s="15">
        <f t="shared" si="1"/>
        <v>0</v>
      </c>
      <c r="K34" s="14">
        <f t="shared" si="2"/>
        <v>0</v>
      </c>
      <c r="L34" s="15">
        <f t="shared" si="3"/>
        <v>0</v>
      </c>
      <c r="M34" s="14">
        <f t="shared" si="4"/>
        <v>0</v>
      </c>
      <c r="N34" s="15">
        <f t="shared" si="5"/>
        <v>0</v>
      </c>
      <c r="O34" s="151">
        <f t="shared" si="6"/>
        <v>0</v>
      </c>
      <c r="P34" s="16">
        <f t="shared" si="7"/>
        <v>0</v>
      </c>
      <c r="Q34" s="17">
        <f t="shared" si="8"/>
        <v>0</v>
      </c>
    </row>
    <row r="35" spans="1:17" ht="15">
      <c r="A35" s="33" t="s">
        <v>26</v>
      </c>
      <c r="B35" s="34"/>
      <c r="C35" s="2"/>
      <c r="D35" s="34"/>
      <c r="E35" s="2"/>
      <c r="F35" s="34"/>
      <c r="G35" s="37"/>
      <c r="H35" s="35">
        <f t="shared" ref="H35:Q35" si="9">SUM(H2:H34)</f>
        <v>0</v>
      </c>
      <c r="I35" s="36">
        <f t="shared" si="9"/>
        <v>0</v>
      </c>
      <c r="J35" s="37">
        <f t="shared" si="9"/>
        <v>0</v>
      </c>
      <c r="K35" s="38">
        <f t="shared" si="9"/>
        <v>0</v>
      </c>
      <c r="L35" s="37">
        <f t="shared" si="9"/>
        <v>0</v>
      </c>
      <c r="M35" s="38">
        <f t="shared" si="9"/>
        <v>0</v>
      </c>
      <c r="N35" s="148">
        <f t="shared" si="9"/>
        <v>0</v>
      </c>
      <c r="O35" s="39">
        <f t="shared" si="9"/>
        <v>0</v>
      </c>
      <c r="P35" s="40">
        <f t="shared" si="9"/>
        <v>0</v>
      </c>
      <c r="Q35" s="41">
        <f t="shared" si="9"/>
        <v>0</v>
      </c>
    </row>
    <row r="37" spans="1:17" ht="15">
      <c r="A37" s="9" t="s">
        <v>922</v>
      </c>
      <c r="P37" s="42" t="s">
        <v>34</v>
      </c>
      <c r="Q37" s="43">
        <f>SUM(O35:Q35)</f>
        <v>0</v>
      </c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ACC60-B684-44EB-AB37-E896E6C72CA9}">
  <dimension ref="A1:M51"/>
  <sheetViews>
    <sheetView showGridLines="0" workbookViewId="0"/>
  </sheetViews>
  <sheetFormatPr defaultRowHeight="12.75"/>
  <cols>
    <col min="1" max="1" width="6.28515625" customWidth="1"/>
    <col min="3" max="3" width="6.42578125" customWidth="1"/>
    <col min="4" max="4" width="5.7109375" customWidth="1"/>
    <col min="7" max="7" width="11.7109375" style="64" customWidth="1"/>
    <col min="8" max="9" width="9.140625" style="46" customWidth="1"/>
    <col min="10" max="10" width="11.140625" style="65" bestFit="1" customWidth="1"/>
    <col min="12" max="12" width="11.140625" bestFit="1" customWidth="1"/>
    <col min="13" max="13" width="9.140625" style="65" customWidth="1"/>
  </cols>
  <sheetData>
    <row r="1" spans="1:12">
      <c r="H1" s="45" t="s">
        <v>42</v>
      </c>
      <c r="K1" s="66" t="s">
        <v>43</v>
      </c>
    </row>
    <row r="2" spans="1:12">
      <c r="B2" t="s">
        <v>44</v>
      </c>
      <c r="C2" t="s">
        <v>45</v>
      </c>
      <c r="D2" s="67">
        <v>12</v>
      </c>
      <c r="E2" t="s">
        <v>37</v>
      </c>
      <c r="G2" s="162" t="s">
        <v>46</v>
      </c>
      <c r="H2" s="160" t="s">
        <v>47</v>
      </c>
      <c r="I2" s="160" t="s">
        <v>48</v>
      </c>
      <c r="J2" s="162" t="s">
        <v>46</v>
      </c>
      <c r="K2" s="160" t="s">
        <v>47</v>
      </c>
      <c r="L2" s="160" t="s">
        <v>48</v>
      </c>
    </row>
    <row r="3" spans="1:12">
      <c r="A3" t="s">
        <v>49</v>
      </c>
      <c r="B3" s="68">
        <v>360</v>
      </c>
      <c r="C3" s="370">
        <v>35</v>
      </c>
      <c r="D3" s="370"/>
      <c r="E3" s="370"/>
      <c r="G3" s="64">
        <f>B3</f>
        <v>360</v>
      </c>
      <c r="H3" s="46">
        <f t="shared" ref="H3:H17" si="0">G3*$D$2</f>
        <v>4320</v>
      </c>
      <c r="I3" s="46">
        <f>D2</f>
        <v>12</v>
      </c>
      <c r="J3" s="64">
        <f>B4</f>
        <v>121</v>
      </c>
      <c r="K3" s="46">
        <f>J3*$D$2/$E$6</f>
        <v>1452</v>
      </c>
      <c r="L3" s="46">
        <f>D2</f>
        <v>12</v>
      </c>
    </row>
    <row r="4" spans="1:12">
      <c r="A4" t="s">
        <v>50</v>
      </c>
      <c r="B4" s="68">
        <v>121</v>
      </c>
      <c r="C4" s="370">
        <v>3</v>
      </c>
      <c r="D4" s="370"/>
      <c r="E4" s="370"/>
      <c r="G4" s="64">
        <f>G3-$C$3</f>
        <v>325</v>
      </c>
      <c r="H4" s="46">
        <f t="shared" si="0"/>
        <v>3900</v>
      </c>
      <c r="I4" s="46">
        <f>I3+$D$2</f>
        <v>24</v>
      </c>
      <c r="J4" s="64">
        <f t="shared" ref="J4:J51" si="1">J3-$C$4</f>
        <v>118</v>
      </c>
      <c r="K4" s="46">
        <f>J4*$D$2/$E$6</f>
        <v>1416</v>
      </c>
      <c r="L4" s="46">
        <f t="shared" ref="L4:L51" si="2">L3+$D$2</f>
        <v>24</v>
      </c>
    </row>
    <row r="5" spans="1:12">
      <c r="G5" s="64">
        <f t="shared" ref="G5:G51" si="3">G4-$C$3</f>
        <v>290</v>
      </c>
      <c r="H5" s="46">
        <f t="shared" si="0"/>
        <v>3480</v>
      </c>
      <c r="I5" s="46">
        <f t="shared" ref="I5:I51" si="4">I4+$D$2</f>
        <v>36</v>
      </c>
      <c r="J5" s="64">
        <f t="shared" si="1"/>
        <v>115</v>
      </c>
      <c r="K5" s="46">
        <f t="shared" ref="K5:K51" si="5">J5*$D$2/$E$6</f>
        <v>1380</v>
      </c>
      <c r="L5" s="46">
        <f t="shared" si="2"/>
        <v>36</v>
      </c>
    </row>
    <row r="6" spans="1:12">
      <c r="A6" t="s">
        <v>51</v>
      </c>
      <c r="E6" s="68">
        <v>1</v>
      </c>
      <c r="G6" s="64">
        <f t="shared" si="3"/>
        <v>255</v>
      </c>
      <c r="H6" s="46">
        <f>G6*$D$2</f>
        <v>3060</v>
      </c>
      <c r="I6" s="46">
        <f t="shared" si="4"/>
        <v>48</v>
      </c>
      <c r="J6" s="64">
        <f t="shared" si="1"/>
        <v>112</v>
      </c>
      <c r="K6" s="46">
        <f t="shared" si="5"/>
        <v>1344</v>
      </c>
      <c r="L6" s="46">
        <f t="shared" si="2"/>
        <v>48</v>
      </c>
    </row>
    <row r="7" spans="1:12">
      <c r="G7" s="64">
        <f t="shared" si="3"/>
        <v>220</v>
      </c>
      <c r="H7" s="46">
        <f t="shared" si="0"/>
        <v>2640</v>
      </c>
      <c r="I7" s="46">
        <f t="shared" si="4"/>
        <v>60</v>
      </c>
      <c r="J7" s="64">
        <f t="shared" si="1"/>
        <v>109</v>
      </c>
      <c r="K7" s="46">
        <f t="shared" si="5"/>
        <v>1308</v>
      </c>
      <c r="L7" s="46">
        <f t="shared" si="2"/>
        <v>60</v>
      </c>
    </row>
    <row r="8" spans="1:12">
      <c r="A8" s="366" t="s">
        <v>52</v>
      </c>
      <c r="B8" s="366"/>
      <c r="C8" s="366"/>
      <c r="D8" s="366"/>
      <c r="E8" s="366"/>
      <c r="G8" s="64">
        <f t="shared" si="3"/>
        <v>185</v>
      </c>
      <c r="H8" s="46">
        <f t="shared" si="0"/>
        <v>2220</v>
      </c>
      <c r="I8" s="46">
        <f t="shared" si="4"/>
        <v>72</v>
      </c>
      <c r="J8" s="64">
        <f t="shared" si="1"/>
        <v>106</v>
      </c>
      <c r="K8" s="46">
        <f t="shared" si="5"/>
        <v>1272</v>
      </c>
      <c r="L8" s="46">
        <f t="shared" si="2"/>
        <v>72</v>
      </c>
    </row>
    <row r="9" spans="1:12">
      <c r="B9" s="367">
        <f>(ROUNDDOWN((B3-10)/(C3+1E-99),0)+1)*D2</f>
        <v>132</v>
      </c>
      <c r="C9" s="368"/>
      <c r="D9" s="369"/>
      <c r="G9" s="64">
        <f t="shared" si="3"/>
        <v>150</v>
      </c>
      <c r="H9" s="46">
        <f t="shared" si="0"/>
        <v>1800</v>
      </c>
      <c r="I9" s="46">
        <f t="shared" si="4"/>
        <v>84</v>
      </c>
      <c r="J9" s="64">
        <f t="shared" si="1"/>
        <v>103</v>
      </c>
      <c r="K9" s="46">
        <f t="shared" si="5"/>
        <v>1236</v>
      </c>
      <c r="L9" s="46">
        <f t="shared" si="2"/>
        <v>84</v>
      </c>
    </row>
    <row r="10" spans="1:12">
      <c r="G10" s="64">
        <f t="shared" si="3"/>
        <v>115</v>
      </c>
      <c r="H10" s="46">
        <f t="shared" si="0"/>
        <v>1380</v>
      </c>
      <c r="I10" s="46">
        <f t="shared" si="4"/>
        <v>96</v>
      </c>
      <c r="J10" s="64">
        <f t="shared" si="1"/>
        <v>100</v>
      </c>
      <c r="K10" s="46">
        <f t="shared" si="5"/>
        <v>1200</v>
      </c>
      <c r="L10" s="46">
        <f t="shared" si="2"/>
        <v>96</v>
      </c>
    </row>
    <row r="11" spans="1:12">
      <c r="A11" s="366" t="s">
        <v>53</v>
      </c>
      <c r="B11" s="366"/>
      <c r="C11" s="366"/>
      <c r="D11" s="366"/>
      <c r="E11" s="366"/>
      <c r="G11" s="64">
        <f t="shared" si="3"/>
        <v>80</v>
      </c>
      <c r="H11" s="46">
        <f t="shared" si="0"/>
        <v>960</v>
      </c>
      <c r="I11" s="46">
        <f t="shared" si="4"/>
        <v>108</v>
      </c>
      <c r="J11" s="64">
        <f t="shared" si="1"/>
        <v>97</v>
      </c>
      <c r="K11" s="46">
        <f t="shared" si="5"/>
        <v>1164</v>
      </c>
      <c r="L11" s="46">
        <f t="shared" si="2"/>
        <v>108</v>
      </c>
    </row>
    <row r="12" spans="1:12">
      <c r="B12" s="367">
        <f>(ROUNDDOWN((B4-10)/(C4+1E-99),0)+1)*D2</f>
        <v>456</v>
      </c>
      <c r="C12" s="368"/>
      <c r="D12" s="369"/>
      <c r="G12" s="64">
        <f t="shared" si="3"/>
        <v>45</v>
      </c>
      <c r="H12" s="46">
        <f t="shared" si="0"/>
        <v>540</v>
      </c>
      <c r="I12" s="46">
        <f t="shared" si="4"/>
        <v>120</v>
      </c>
      <c r="J12" s="64">
        <f t="shared" si="1"/>
        <v>94</v>
      </c>
      <c r="K12" s="46">
        <f t="shared" si="5"/>
        <v>1128</v>
      </c>
      <c r="L12" s="46">
        <f t="shared" si="2"/>
        <v>120</v>
      </c>
    </row>
    <row r="13" spans="1:12">
      <c r="G13" s="64">
        <f t="shared" si="3"/>
        <v>10</v>
      </c>
      <c r="H13" s="46">
        <f t="shared" si="0"/>
        <v>120</v>
      </c>
      <c r="I13" s="46">
        <f t="shared" si="4"/>
        <v>132</v>
      </c>
      <c r="J13" s="64">
        <f t="shared" si="1"/>
        <v>91</v>
      </c>
      <c r="K13" s="46">
        <f t="shared" si="5"/>
        <v>1092</v>
      </c>
      <c r="L13" s="46">
        <f t="shared" si="2"/>
        <v>132</v>
      </c>
    </row>
    <row r="14" spans="1:12">
      <c r="A14" s="366" t="s">
        <v>54</v>
      </c>
      <c r="B14" s="366"/>
      <c r="C14" s="366"/>
      <c r="D14" s="366"/>
      <c r="E14" s="366"/>
      <c r="G14" s="64">
        <f t="shared" si="3"/>
        <v>-25</v>
      </c>
      <c r="H14" s="46">
        <f t="shared" si="0"/>
        <v>-300</v>
      </c>
      <c r="I14" s="46">
        <f t="shared" si="4"/>
        <v>144</v>
      </c>
      <c r="J14" s="64">
        <f t="shared" si="1"/>
        <v>88</v>
      </c>
      <c r="K14" s="46">
        <f t="shared" si="5"/>
        <v>1056</v>
      </c>
      <c r="L14" s="46">
        <f t="shared" si="2"/>
        <v>144</v>
      </c>
    </row>
    <row r="15" spans="1:12">
      <c r="A15" s="366" t="s">
        <v>55</v>
      </c>
      <c r="B15" s="366"/>
      <c r="C15" s="366"/>
      <c r="D15" s="366"/>
      <c r="E15" s="366"/>
      <c r="G15" s="64">
        <f t="shared" si="3"/>
        <v>-60</v>
      </c>
      <c r="H15" s="46">
        <f t="shared" si="0"/>
        <v>-720</v>
      </c>
      <c r="I15" s="46">
        <f t="shared" si="4"/>
        <v>156</v>
      </c>
      <c r="J15" s="64">
        <f t="shared" si="1"/>
        <v>85</v>
      </c>
      <c r="K15" s="46">
        <f t="shared" si="5"/>
        <v>1020</v>
      </c>
      <c r="L15" s="46">
        <f t="shared" si="2"/>
        <v>156</v>
      </c>
    </row>
    <row r="16" spans="1:12">
      <c r="B16" s="367">
        <f>+MAX(B9,ROUNDDOWN(B12/(E6+1E-99),0))</f>
        <v>456</v>
      </c>
      <c r="C16" s="368"/>
      <c r="D16" s="369"/>
      <c r="G16" s="64">
        <f t="shared" si="3"/>
        <v>-95</v>
      </c>
      <c r="H16" s="46">
        <f t="shared" si="0"/>
        <v>-1140</v>
      </c>
      <c r="I16" s="46">
        <f t="shared" si="4"/>
        <v>168</v>
      </c>
      <c r="J16" s="64">
        <f t="shared" si="1"/>
        <v>82</v>
      </c>
      <c r="K16" s="46">
        <f t="shared" si="5"/>
        <v>984</v>
      </c>
      <c r="L16" s="46">
        <f t="shared" si="2"/>
        <v>168</v>
      </c>
    </row>
    <row r="17" spans="2:12">
      <c r="G17" s="64">
        <f t="shared" si="3"/>
        <v>-130</v>
      </c>
      <c r="H17" s="46">
        <f t="shared" si="0"/>
        <v>-1560</v>
      </c>
      <c r="I17" s="46">
        <f t="shared" si="4"/>
        <v>180</v>
      </c>
      <c r="J17" s="64">
        <f t="shared" si="1"/>
        <v>79</v>
      </c>
      <c r="K17" s="46">
        <f t="shared" si="5"/>
        <v>948</v>
      </c>
      <c r="L17" s="46">
        <f t="shared" si="2"/>
        <v>180</v>
      </c>
    </row>
    <row r="18" spans="2:12">
      <c r="B18" s="161" t="s">
        <v>56</v>
      </c>
      <c r="C18" s="160">
        <f>SUM(H3:H13)</f>
        <v>24420</v>
      </c>
      <c r="G18" s="64">
        <f t="shared" si="3"/>
        <v>-165</v>
      </c>
      <c r="H18" s="46">
        <f t="shared" ref="H18:H43" si="6">G18*$D$2</f>
        <v>-1980</v>
      </c>
      <c r="I18" s="46">
        <f t="shared" si="4"/>
        <v>192</v>
      </c>
      <c r="J18" s="64">
        <f t="shared" si="1"/>
        <v>76</v>
      </c>
      <c r="K18" s="46">
        <f t="shared" si="5"/>
        <v>912</v>
      </c>
      <c r="L18" s="46">
        <f t="shared" si="2"/>
        <v>192</v>
      </c>
    </row>
    <row r="19" spans="2:12">
      <c r="B19" s="161" t="s">
        <v>57</v>
      </c>
      <c r="C19" s="160">
        <f>SUM(K3:K39)</f>
        <v>29748</v>
      </c>
      <c r="G19" s="64">
        <f t="shared" si="3"/>
        <v>-200</v>
      </c>
      <c r="H19" s="46">
        <f t="shared" si="6"/>
        <v>-2400</v>
      </c>
      <c r="I19" s="46">
        <f t="shared" si="4"/>
        <v>204</v>
      </c>
      <c r="J19" s="64">
        <f t="shared" si="1"/>
        <v>73</v>
      </c>
      <c r="K19" s="46">
        <f t="shared" si="5"/>
        <v>876</v>
      </c>
      <c r="L19" s="46">
        <f t="shared" si="2"/>
        <v>204</v>
      </c>
    </row>
    <row r="20" spans="2:12">
      <c r="B20" s="161" t="s">
        <v>58</v>
      </c>
      <c r="C20" s="160">
        <f>SUM(C18:C19)</f>
        <v>54168</v>
      </c>
      <c r="G20" s="64">
        <f t="shared" si="3"/>
        <v>-235</v>
      </c>
      <c r="H20" s="46">
        <f t="shared" si="6"/>
        <v>-2820</v>
      </c>
      <c r="I20" s="46">
        <f t="shared" si="4"/>
        <v>216</v>
      </c>
      <c r="J20" s="64">
        <f t="shared" si="1"/>
        <v>70</v>
      </c>
      <c r="K20" s="46">
        <f t="shared" si="5"/>
        <v>840</v>
      </c>
      <c r="L20" s="46">
        <f t="shared" si="2"/>
        <v>216</v>
      </c>
    </row>
    <row r="21" spans="2:12">
      <c r="G21" s="64">
        <f t="shared" si="3"/>
        <v>-270</v>
      </c>
      <c r="H21" s="46">
        <f t="shared" si="6"/>
        <v>-3240</v>
      </c>
      <c r="I21" s="46">
        <f t="shared" si="4"/>
        <v>228</v>
      </c>
      <c r="J21" s="64">
        <f t="shared" si="1"/>
        <v>67</v>
      </c>
      <c r="K21" s="46">
        <f t="shared" si="5"/>
        <v>804</v>
      </c>
      <c r="L21" s="46">
        <f t="shared" si="2"/>
        <v>228</v>
      </c>
    </row>
    <row r="22" spans="2:12">
      <c r="G22" s="64">
        <f t="shared" si="3"/>
        <v>-305</v>
      </c>
      <c r="H22" s="46">
        <f t="shared" si="6"/>
        <v>-3660</v>
      </c>
      <c r="I22" s="46">
        <f t="shared" si="4"/>
        <v>240</v>
      </c>
      <c r="J22" s="64">
        <f t="shared" si="1"/>
        <v>64</v>
      </c>
      <c r="K22" s="46">
        <f t="shared" si="5"/>
        <v>768</v>
      </c>
      <c r="L22" s="46">
        <f t="shared" si="2"/>
        <v>240</v>
      </c>
    </row>
    <row r="23" spans="2:12">
      <c r="G23" s="64">
        <f t="shared" si="3"/>
        <v>-340</v>
      </c>
      <c r="H23" s="46">
        <f t="shared" si="6"/>
        <v>-4080</v>
      </c>
      <c r="I23" s="46">
        <f t="shared" si="4"/>
        <v>252</v>
      </c>
      <c r="J23" s="64">
        <f t="shared" si="1"/>
        <v>61</v>
      </c>
      <c r="K23" s="46">
        <f t="shared" si="5"/>
        <v>732</v>
      </c>
      <c r="L23" s="46">
        <f t="shared" si="2"/>
        <v>252</v>
      </c>
    </row>
    <row r="24" spans="2:12">
      <c r="G24" s="64">
        <f t="shared" si="3"/>
        <v>-375</v>
      </c>
      <c r="H24" s="46">
        <f t="shared" si="6"/>
        <v>-4500</v>
      </c>
      <c r="I24" s="46">
        <f t="shared" si="4"/>
        <v>264</v>
      </c>
      <c r="J24" s="64">
        <f t="shared" si="1"/>
        <v>58</v>
      </c>
      <c r="K24" s="46">
        <f t="shared" si="5"/>
        <v>696</v>
      </c>
      <c r="L24" s="46">
        <f t="shared" si="2"/>
        <v>264</v>
      </c>
    </row>
    <row r="25" spans="2:12">
      <c r="G25" s="64">
        <f t="shared" si="3"/>
        <v>-410</v>
      </c>
      <c r="H25" s="46">
        <f t="shared" si="6"/>
        <v>-4920</v>
      </c>
      <c r="I25" s="46">
        <f t="shared" si="4"/>
        <v>276</v>
      </c>
      <c r="J25" s="64">
        <f t="shared" si="1"/>
        <v>55</v>
      </c>
      <c r="K25" s="46">
        <f t="shared" si="5"/>
        <v>660</v>
      </c>
      <c r="L25" s="46">
        <f t="shared" si="2"/>
        <v>276</v>
      </c>
    </row>
    <row r="26" spans="2:12">
      <c r="G26" s="64">
        <f t="shared" si="3"/>
        <v>-445</v>
      </c>
      <c r="H26" s="46">
        <f t="shared" si="6"/>
        <v>-5340</v>
      </c>
      <c r="I26" s="46">
        <f t="shared" si="4"/>
        <v>288</v>
      </c>
      <c r="J26" s="64">
        <f t="shared" si="1"/>
        <v>52</v>
      </c>
      <c r="K26" s="46">
        <f t="shared" si="5"/>
        <v>624</v>
      </c>
      <c r="L26" s="46">
        <f t="shared" si="2"/>
        <v>288</v>
      </c>
    </row>
    <row r="27" spans="2:12">
      <c r="G27" s="64">
        <f t="shared" si="3"/>
        <v>-480</v>
      </c>
      <c r="H27" s="46">
        <f t="shared" si="6"/>
        <v>-5760</v>
      </c>
      <c r="I27" s="46">
        <f t="shared" si="4"/>
        <v>300</v>
      </c>
      <c r="J27" s="64">
        <f t="shared" si="1"/>
        <v>49</v>
      </c>
      <c r="K27" s="46">
        <f t="shared" si="5"/>
        <v>588</v>
      </c>
      <c r="L27" s="46">
        <f t="shared" si="2"/>
        <v>300</v>
      </c>
    </row>
    <row r="28" spans="2:12">
      <c r="G28" s="64">
        <f t="shared" si="3"/>
        <v>-515</v>
      </c>
      <c r="H28" s="46">
        <f t="shared" si="6"/>
        <v>-6180</v>
      </c>
      <c r="I28" s="46">
        <f t="shared" si="4"/>
        <v>312</v>
      </c>
      <c r="J28" s="64">
        <f t="shared" si="1"/>
        <v>46</v>
      </c>
      <c r="K28" s="46">
        <f t="shared" si="5"/>
        <v>552</v>
      </c>
      <c r="L28" s="46">
        <f t="shared" si="2"/>
        <v>312</v>
      </c>
    </row>
    <row r="29" spans="2:12">
      <c r="G29" s="64">
        <f t="shared" si="3"/>
        <v>-550</v>
      </c>
      <c r="H29" s="46">
        <f t="shared" si="6"/>
        <v>-6600</v>
      </c>
      <c r="I29" s="46">
        <f t="shared" si="4"/>
        <v>324</v>
      </c>
      <c r="J29" s="64">
        <f t="shared" si="1"/>
        <v>43</v>
      </c>
      <c r="K29" s="46">
        <f t="shared" si="5"/>
        <v>516</v>
      </c>
      <c r="L29" s="46">
        <f t="shared" si="2"/>
        <v>324</v>
      </c>
    </row>
    <row r="30" spans="2:12">
      <c r="G30" s="64">
        <f t="shared" si="3"/>
        <v>-585</v>
      </c>
      <c r="H30" s="46">
        <f t="shared" si="6"/>
        <v>-7020</v>
      </c>
      <c r="I30" s="46">
        <f t="shared" si="4"/>
        <v>336</v>
      </c>
      <c r="J30" s="64">
        <f t="shared" si="1"/>
        <v>40</v>
      </c>
      <c r="K30" s="46">
        <f t="shared" si="5"/>
        <v>480</v>
      </c>
      <c r="L30" s="46">
        <f t="shared" si="2"/>
        <v>336</v>
      </c>
    </row>
    <row r="31" spans="2:12">
      <c r="G31" s="64">
        <f t="shared" si="3"/>
        <v>-620</v>
      </c>
      <c r="H31" s="46">
        <f t="shared" si="6"/>
        <v>-7440</v>
      </c>
      <c r="I31" s="46">
        <f t="shared" si="4"/>
        <v>348</v>
      </c>
      <c r="J31" s="64">
        <f t="shared" si="1"/>
        <v>37</v>
      </c>
      <c r="K31" s="46">
        <f t="shared" si="5"/>
        <v>444</v>
      </c>
      <c r="L31" s="46">
        <f t="shared" si="2"/>
        <v>348</v>
      </c>
    </row>
    <row r="32" spans="2:12">
      <c r="G32" s="64">
        <f t="shared" si="3"/>
        <v>-655</v>
      </c>
      <c r="H32" s="46">
        <f t="shared" si="6"/>
        <v>-7860</v>
      </c>
      <c r="I32" s="46">
        <f t="shared" si="4"/>
        <v>360</v>
      </c>
      <c r="J32" s="64">
        <f t="shared" si="1"/>
        <v>34</v>
      </c>
      <c r="K32" s="46">
        <f t="shared" si="5"/>
        <v>408</v>
      </c>
      <c r="L32" s="46">
        <f t="shared" si="2"/>
        <v>360</v>
      </c>
    </row>
    <row r="33" spans="7:12">
      <c r="G33" s="64">
        <f t="shared" si="3"/>
        <v>-690</v>
      </c>
      <c r="H33" s="46">
        <f t="shared" si="6"/>
        <v>-8280</v>
      </c>
      <c r="I33" s="46">
        <f t="shared" si="4"/>
        <v>372</v>
      </c>
      <c r="J33" s="64">
        <f t="shared" si="1"/>
        <v>31</v>
      </c>
      <c r="K33" s="46">
        <f t="shared" si="5"/>
        <v>372</v>
      </c>
      <c r="L33" s="46">
        <f t="shared" si="2"/>
        <v>372</v>
      </c>
    </row>
    <row r="34" spans="7:12">
      <c r="G34" s="64">
        <f t="shared" si="3"/>
        <v>-725</v>
      </c>
      <c r="H34" s="46">
        <f t="shared" si="6"/>
        <v>-8700</v>
      </c>
      <c r="I34" s="46">
        <f t="shared" si="4"/>
        <v>384</v>
      </c>
      <c r="J34" s="64">
        <f t="shared" si="1"/>
        <v>28</v>
      </c>
      <c r="K34" s="46">
        <f t="shared" si="5"/>
        <v>336</v>
      </c>
      <c r="L34" s="46">
        <f t="shared" si="2"/>
        <v>384</v>
      </c>
    </row>
    <row r="35" spans="7:12">
      <c r="G35" s="64">
        <f t="shared" si="3"/>
        <v>-760</v>
      </c>
      <c r="H35" s="46">
        <f t="shared" si="6"/>
        <v>-9120</v>
      </c>
      <c r="I35" s="46">
        <f t="shared" si="4"/>
        <v>396</v>
      </c>
      <c r="J35" s="64">
        <f t="shared" si="1"/>
        <v>25</v>
      </c>
      <c r="K35" s="46">
        <f t="shared" si="5"/>
        <v>300</v>
      </c>
      <c r="L35" s="46">
        <f t="shared" si="2"/>
        <v>396</v>
      </c>
    </row>
    <row r="36" spans="7:12">
      <c r="G36" s="64">
        <f t="shared" si="3"/>
        <v>-795</v>
      </c>
      <c r="H36" s="46">
        <f t="shared" si="6"/>
        <v>-9540</v>
      </c>
      <c r="I36" s="46">
        <f t="shared" si="4"/>
        <v>408</v>
      </c>
      <c r="J36" s="64">
        <f t="shared" si="1"/>
        <v>22</v>
      </c>
      <c r="K36" s="46">
        <f t="shared" si="5"/>
        <v>264</v>
      </c>
      <c r="L36" s="46">
        <f t="shared" si="2"/>
        <v>408</v>
      </c>
    </row>
    <row r="37" spans="7:12">
      <c r="G37" s="64">
        <f t="shared" si="3"/>
        <v>-830</v>
      </c>
      <c r="H37" s="46">
        <f t="shared" si="6"/>
        <v>-9960</v>
      </c>
      <c r="I37" s="46">
        <f t="shared" si="4"/>
        <v>420</v>
      </c>
      <c r="J37" s="64">
        <f t="shared" si="1"/>
        <v>19</v>
      </c>
      <c r="K37" s="46">
        <f t="shared" si="5"/>
        <v>228</v>
      </c>
      <c r="L37" s="46">
        <f t="shared" si="2"/>
        <v>420</v>
      </c>
    </row>
    <row r="38" spans="7:12">
      <c r="G38" s="64">
        <f t="shared" si="3"/>
        <v>-865</v>
      </c>
      <c r="H38" s="46">
        <f t="shared" si="6"/>
        <v>-10380</v>
      </c>
      <c r="I38" s="46">
        <f t="shared" si="4"/>
        <v>432</v>
      </c>
      <c r="J38" s="64">
        <f t="shared" si="1"/>
        <v>16</v>
      </c>
      <c r="K38" s="46">
        <f t="shared" si="5"/>
        <v>192</v>
      </c>
      <c r="L38" s="46">
        <f t="shared" si="2"/>
        <v>432</v>
      </c>
    </row>
    <row r="39" spans="7:12">
      <c r="G39" s="64">
        <f t="shared" si="3"/>
        <v>-900</v>
      </c>
      <c r="H39" s="46">
        <f t="shared" si="6"/>
        <v>-10800</v>
      </c>
      <c r="I39" s="46">
        <f t="shared" si="4"/>
        <v>444</v>
      </c>
      <c r="J39" s="64">
        <f t="shared" si="1"/>
        <v>13</v>
      </c>
      <c r="K39" s="46">
        <f t="shared" si="5"/>
        <v>156</v>
      </c>
      <c r="L39" s="46">
        <f t="shared" si="2"/>
        <v>444</v>
      </c>
    </row>
    <row r="40" spans="7:12">
      <c r="G40" s="64">
        <f t="shared" si="3"/>
        <v>-935</v>
      </c>
      <c r="H40" s="46">
        <f t="shared" si="6"/>
        <v>-11220</v>
      </c>
      <c r="I40" s="46">
        <f t="shared" si="4"/>
        <v>456</v>
      </c>
      <c r="J40" s="64">
        <f t="shared" si="1"/>
        <v>10</v>
      </c>
      <c r="K40" s="46">
        <f t="shared" si="5"/>
        <v>120</v>
      </c>
      <c r="L40" s="46">
        <f t="shared" si="2"/>
        <v>456</v>
      </c>
    </row>
    <row r="41" spans="7:12">
      <c r="G41" s="64">
        <f t="shared" si="3"/>
        <v>-970</v>
      </c>
      <c r="H41" s="46">
        <f t="shared" si="6"/>
        <v>-11640</v>
      </c>
      <c r="I41" s="46">
        <f t="shared" si="4"/>
        <v>468</v>
      </c>
      <c r="J41" s="64">
        <f t="shared" si="1"/>
        <v>7</v>
      </c>
      <c r="K41" s="46">
        <f t="shared" si="5"/>
        <v>84</v>
      </c>
      <c r="L41" s="46">
        <f t="shared" si="2"/>
        <v>468</v>
      </c>
    </row>
    <row r="42" spans="7:12">
      <c r="G42" s="64">
        <f t="shared" si="3"/>
        <v>-1005</v>
      </c>
      <c r="H42" s="46">
        <f t="shared" si="6"/>
        <v>-12060</v>
      </c>
      <c r="I42" s="46">
        <f t="shared" si="4"/>
        <v>480</v>
      </c>
      <c r="J42" s="64">
        <f t="shared" si="1"/>
        <v>4</v>
      </c>
      <c r="K42" s="46">
        <f t="shared" si="5"/>
        <v>48</v>
      </c>
      <c r="L42" s="46">
        <f t="shared" si="2"/>
        <v>480</v>
      </c>
    </row>
    <row r="43" spans="7:12">
      <c r="G43" s="64">
        <f t="shared" si="3"/>
        <v>-1040</v>
      </c>
      <c r="H43" s="46">
        <f t="shared" si="6"/>
        <v>-12480</v>
      </c>
      <c r="I43" s="46">
        <f t="shared" si="4"/>
        <v>492</v>
      </c>
      <c r="J43" s="64">
        <f t="shared" si="1"/>
        <v>1</v>
      </c>
      <c r="K43" s="46">
        <f t="shared" si="5"/>
        <v>12</v>
      </c>
      <c r="L43" s="46">
        <f t="shared" si="2"/>
        <v>492</v>
      </c>
    </row>
    <row r="44" spans="7:12">
      <c r="G44" s="64">
        <f t="shared" si="3"/>
        <v>-1075</v>
      </c>
      <c r="H44" s="46">
        <f t="shared" ref="H44:H51" si="7">G44*$D$2</f>
        <v>-12900</v>
      </c>
      <c r="I44" s="46">
        <f t="shared" si="4"/>
        <v>504</v>
      </c>
      <c r="J44" s="64">
        <f t="shared" si="1"/>
        <v>-2</v>
      </c>
      <c r="K44" s="46">
        <f t="shared" si="5"/>
        <v>-24</v>
      </c>
      <c r="L44" s="46">
        <f t="shared" si="2"/>
        <v>504</v>
      </c>
    </row>
    <row r="45" spans="7:12">
      <c r="G45" s="64">
        <f t="shared" si="3"/>
        <v>-1110</v>
      </c>
      <c r="H45" s="46">
        <f t="shared" si="7"/>
        <v>-13320</v>
      </c>
      <c r="I45" s="46">
        <f t="shared" si="4"/>
        <v>516</v>
      </c>
      <c r="J45" s="64">
        <f t="shared" si="1"/>
        <v>-5</v>
      </c>
      <c r="K45" s="46">
        <f t="shared" si="5"/>
        <v>-60</v>
      </c>
      <c r="L45" s="46">
        <f t="shared" si="2"/>
        <v>516</v>
      </c>
    </row>
    <row r="46" spans="7:12">
      <c r="G46" s="64">
        <f t="shared" si="3"/>
        <v>-1145</v>
      </c>
      <c r="H46" s="46">
        <f t="shared" si="7"/>
        <v>-13740</v>
      </c>
      <c r="I46" s="46">
        <f t="shared" si="4"/>
        <v>528</v>
      </c>
      <c r="J46" s="64">
        <f t="shared" si="1"/>
        <v>-8</v>
      </c>
      <c r="K46" s="46">
        <f t="shared" si="5"/>
        <v>-96</v>
      </c>
      <c r="L46" s="46">
        <f t="shared" si="2"/>
        <v>528</v>
      </c>
    </row>
    <row r="47" spans="7:12">
      <c r="G47" s="64">
        <f t="shared" si="3"/>
        <v>-1180</v>
      </c>
      <c r="H47" s="46">
        <f t="shared" si="7"/>
        <v>-14160</v>
      </c>
      <c r="I47" s="46">
        <f t="shared" si="4"/>
        <v>540</v>
      </c>
      <c r="J47" s="64">
        <f t="shared" si="1"/>
        <v>-11</v>
      </c>
      <c r="K47" s="46">
        <f t="shared" si="5"/>
        <v>-132</v>
      </c>
      <c r="L47" s="46">
        <f t="shared" si="2"/>
        <v>540</v>
      </c>
    </row>
    <row r="48" spans="7:12">
      <c r="G48" s="64">
        <f t="shared" si="3"/>
        <v>-1215</v>
      </c>
      <c r="H48" s="46">
        <f t="shared" si="7"/>
        <v>-14580</v>
      </c>
      <c r="I48" s="46">
        <f t="shared" si="4"/>
        <v>552</v>
      </c>
      <c r="J48" s="64">
        <f t="shared" si="1"/>
        <v>-14</v>
      </c>
      <c r="K48" s="46">
        <f t="shared" si="5"/>
        <v>-168</v>
      </c>
      <c r="L48" s="46">
        <f t="shared" si="2"/>
        <v>552</v>
      </c>
    </row>
    <row r="49" spans="7:12">
      <c r="G49" s="64">
        <f t="shared" si="3"/>
        <v>-1250</v>
      </c>
      <c r="H49" s="46">
        <f t="shared" si="7"/>
        <v>-15000</v>
      </c>
      <c r="I49" s="46">
        <f t="shared" si="4"/>
        <v>564</v>
      </c>
      <c r="J49" s="64">
        <f t="shared" si="1"/>
        <v>-17</v>
      </c>
      <c r="K49" s="46">
        <f t="shared" si="5"/>
        <v>-204</v>
      </c>
      <c r="L49" s="46">
        <f t="shared" si="2"/>
        <v>564</v>
      </c>
    </row>
    <row r="50" spans="7:12">
      <c r="G50" s="64">
        <f t="shared" si="3"/>
        <v>-1285</v>
      </c>
      <c r="H50" s="46">
        <f t="shared" si="7"/>
        <v>-15420</v>
      </c>
      <c r="I50" s="46">
        <f t="shared" si="4"/>
        <v>576</v>
      </c>
      <c r="J50" s="64">
        <f t="shared" si="1"/>
        <v>-20</v>
      </c>
      <c r="K50" s="46">
        <f t="shared" si="5"/>
        <v>-240</v>
      </c>
      <c r="L50" s="46">
        <f t="shared" si="2"/>
        <v>576</v>
      </c>
    </row>
    <row r="51" spans="7:12">
      <c r="G51" s="64">
        <f t="shared" si="3"/>
        <v>-1320</v>
      </c>
      <c r="H51" s="46">
        <f t="shared" si="7"/>
        <v>-15840</v>
      </c>
      <c r="I51" s="46">
        <f t="shared" si="4"/>
        <v>588</v>
      </c>
      <c r="J51" s="64">
        <f t="shared" si="1"/>
        <v>-23</v>
      </c>
      <c r="K51" s="46">
        <f t="shared" si="5"/>
        <v>-276</v>
      </c>
      <c r="L51" s="46">
        <f t="shared" si="2"/>
        <v>588</v>
      </c>
    </row>
  </sheetData>
  <mergeCells count="9">
    <mergeCell ref="A14:E14"/>
    <mergeCell ref="A15:E15"/>
    <mergeCell ref="B16:D16"/>
    <mergeCell ref="C3:E3"/>
    <mergeCell ref="C4:E4"/>
    <mergeCell ref="A8:E8"/>
    <mergeCell ref="B9:D9"/>
    <mergeCell ref="A11:E11"/>
    <mergeCell ref="B12:D12"/>
  </mergeCell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25A91-A4A8-41E9-A5F1-E428662D93BD}">
  <dimension ref="A1:E78"/>
  <sheetViews>
    <sheetView workbookViewId="0"/>
  </sheetViews>
  <sheetFormatPr defaultColWidth="10.5703125" defaultRowHeight="12.75"/>
  <cols>
    <col min="1" max="1" width="10.28515625" bestFit="1" customWidth="1"/>
    <col min="2" max="2" width="13.28515625" bestFit="1" customWidth="1"/>
    <col min="3" max="3" width="12" bestFit="1" customWidth="1"/>
    <col min="4" max="4" width="7.28515625" bestFit="1" customWidth="1"/>
    <col min="5" max="5" width="7.28515625" style="208" bestFit="1" customWidth="1"/>
    <col min="6" max="6" width="10.5703125" customWidth="1"/>
    <col min="7" max="7" width="10.28515625" bestFit="1" customWidth="1"/>
    <col min="8" max="8" width="14.42578125" bestFit="1" customWidth="1"/>
    <col min="9" max="9" width="10.42578125" bestFit="1" customWidth="1"/>
    <col min="10" max="10" width="6.5703125" bestFit="1" customWidth="1"/>
    <col min="11" max="11" width="7.28515625" bestFit="1" customWidth="1"/>
    <col min="12" max="12" width="10.5703125" customWidth="1"/>
    <col min="13" max="13" width="10.28515625" bestFit="1" customWidth="1"/>
    <col min="14" max="14" width="14.42578125" bestFit="1" customWidth="1"/>
    <col min="15" max="15" width="10.42578125" bestFit="1" customWidth="1"/>
    <col min="16" max="16" width="6.5703125" bestFit="1" customWidth="1"/>
    <col min="17" max="17" width="7.28515625" bestFit="1" customWidth="1"/>
  </cols>
  <sheetData>
    <row r="1" spans="1:5">
      <c r="A1" s="160" t="s">
        <v>859</v>
      </c>
      <c r="B1" s="160" t="s">
        <v>858</v>
      </c>
      <c r="C1" s="46"/>
    </row>
    <row r="2" spans="1:5">
      <c r="A2" s="163">
        <v>160</v>
      </c>
      <c r="B2" s="163">
        <v>20</v>
      </c>
      <c r="C2" s="46"/>
    </row>
    <row r="4" spans="1:5" s="46" customFormat="1">
      <c r="A4" s="141" t="s">
        <v>37</v>
      </c>
      <c r="B4" s="141" t="s">
        <v>860</v>
      </c>
      <c r="C4" s="141" t="s">
        <v>1001</v>
      </c>
      <c r="E4" s="209" t="s">
        <v>1002</v>
      </c>
    </row>
    <row r="5" spans="1:5">
      <c r="A5">
        <f>B2</f>
        <v>20</v>
      </c>
      <c r="B5" s="142">
        <f>A2*B2</f>
        <v>3200</v>
      </c>
      <c r="C5" s="142">
        <f>B5</f>
        <v>3200</v>
      </c>
      <c r="E5" s="208">
        <f>B5/$B$2</f>
        <v>160</v>
      </c>
    </row>
    <row r="6" spans="1:5">
      <c r="A6">
        <f t="shared" ref="A6:A33" si="0">A5+$B$2</f>
        <v>40</v>
      </c>
      <c r="B6" s="142">
        <f>B5*0.9</f>
        <v>2880</v>
      </c>
      <c r="C6" s="142">
        <f>C5+B6</f>
        <v>6080</v>
      </c>
      <c r="E6" s="208">
        <f t="shared" ref="E6:E70" si="1">B6/$B$2</f>
        <v>144</v>
      </c>
    </row>
    <row r="7" spans="1:5">
      <c r="A7">
        <f t="shared" si="0"/>
        <v>60</v>
      </c>
      <c r="B7" s="142">
        <f t="shared" ref="B7:B33" si="2">B6*0.9</f>
        <v>2592</v>
      </c>
      <c r="C7" s="142">
        <f t="shared" ref="C7:C33" si="3">C6+B7</f>
        <v>8672</v>
      </c>
      <c r="E7" s="208">
        <f t="shared" si="1"/>
        <v>129.6</v>
      </c>
    </row>
    <row r="8" spans="1:5">
      <c r="A8">
        <f t="shared" si="0"/>
        <v>80</v>
      </c>
      <c r="B8" s="142">
        <f t="shared" si="2"/>
        <v>2332.8000000000002</v>
      </c>
      <c r="C8" s="142">
        <f t="shared" si="3"/>
        <v>11004.8</v>
      </c>
      <c r="E8" s="208">
        <f t="shared" si="1"/>
        <v>116.64000000000001</v>
      </c>
    </row>
    <row r="9" spans="1:5">
      <c r="A9">
        <f t="shared" si="0"/>
        <v>100</v>
      </c>
      <c r="B9" s="142">
        <f t="shared" si="2"/>
        <v>2099.5200000000004</v>
      </c>
      <c r="C9" s="142">
        <f t="shared" si="3"/>
        <v>13104.32</v>
      </c>
      <c r="E9" s="208">
        <f t="shared" si="1"/>
        <v>104.97600000000003</v>
      </c>
    </row>
    <row r="10" spans="1:5">
      <c r="A10">
        <f t="shared" si="0"/>
        <v>120</v>
      </c>
      <c r="B10" s="142">
        <f t="shared" si="2"/>
        <v>1889.5680000000004</v>
      </c>
      <c r="C10" s="142">
        <f t="shared" si="3"/>
        <v>14993.888000000001</v>
      </c>
      <c r="E10" s="208">
        <f t="shared" si="1"/>
        <v>94.478400000000022</v>
      </c>
    </row>
    <row r="11" spans="1:5">
      <c r="A11">
        <f t="shared" si="0"/>
        <v>140</v>
      </c>
      <c r="B11" s="142">
        <f t="shared" si="2"/>
        <v>1700.6112000000005</v>
      </c>
      <c r="C11" s="142">
        <f t="shared" si="3"/>
        <v>16694.499200000002</v>
      </c>
      <c r="E11" s="208">
        <f t="shared" si="1"/>
        <v>85.030560000000023</v>
      </c>
    </row>
    <row r="12" spans="1:5">
      <c r="A12">
        <f t="shared" si="0"/>
        <v>160</v>
      </c>
      <c r="B12" s="142">
        <f t="shared" si="2"/>
        <v>1530.5500800000004</v>
      </c>
      <c r="C12" s="142">
        <f t="shared" si="3"/>
        <v>18225.049280000003</v>
      </c>
      <c r="E12" s="208">
        <f t="shared" si="1"/>
        <v>76.527504000000022</v>
      </c>
    </row>
    <row r="13" spans="1:5">
      <c r="A13">
        <f t="shared" si="0"/>
        <v>180</v>
      </c>
      <c r="B13" s="142">
        <f t="shared" si="2"/>
        <v>1377.4950720000004</v>
      </c>
      <c r="C13" s="142">
        <f t="shared" si="3"/>
        <v>19602.544352000004</v>
      </c>
      <c r="E13" s="208">
        <f t="shared" si="1"/>
        <v>68.87475360000002</v>
      </c>
    </row>
    <row r="14" spans="1:5">
      <c r="A14">
        <f t="shared" si="0"/>
        <v>200</v>
      </c>
      <c r="B14" s="142">
        <f t="shared" si="2"/>
        <v>1239.7455648000005</v>
      </c>
      <c r="C14" s="142">
        <f t="shared" si="3"/>
        <v>20842.289916800004</v>
      </c>
      <c r="E14" s="208">
        <f t="shared" si="1"/>
        <v>61.987278240000023</v>
      </c>
    </row>
    <row r="15" spans="1:5">
      <c r="A15">
        <f t="shared" si="0"/>
        <v>220</v>
      </c>
      <c r="B15" s="142">
        <f t="shared" si="2"/>
        <v>1115.7710083200004</v>
      </c>
      <c r="C15" s="142">
        <f t="shared" si="3"/>
        <v>21958.060925120004</v>
      </c>
      <c r="E15" s="208">
        <f t="shared" si="1"/>
        <v>55.788550416000021</v>
      </c>
    </row>
    <row r="16" spans="1:5">
      <c r="A16">
        <f t="shared" si="0"/>
        <v>240</v>
      </c>
      <c r="B16" s="142">
        <f t="shared" si="2"/>
        <v>1004.1939074880004</v>
      </c>
      <c r="C16" s="142">
        <f t="shared" si="3"/>
        <v>22962.254832608003</v>
      </c>
      <c r="E16" s="208">
        <f t="shared" si="1"/>
        <v>50.20969537440002</v>
      </c>
    </row>
    <row r="17" spans="1:5">
      <c r="A17">
        <f t="shared" si="0"/>
        <v>260</v>
      </c>
      <c r="B17" s="142">
        <f t="shared" si="2"/>
        <v>903.77451673920041</v>
      </c>
      <c r="C17" s="142">
        <f t="shared" si="3"/>
        <v>23866.029349347205</v>
      </c>
      <c r="E17" s="208">
        <f t="shared" si="1"/>
        <v>45.188725836960018</v>
      </c>
    </row>
    <row r="18" spans="1:5">
      <c r="A18">
        <f t="shared" si="0"/>
        <v>280</v>
      </c>
      <c r="B18" s="142">
        <f t="shared" si="2"/>
        <v>813.39706506528034</v>
      </c>
      <c r="C18" s="142">
        <f t="shared" si="3"/>
        <v>24679.426414412486</v>
      </c>
      <c r="E18" s="208">
        <f t="shared" si="1"/>
        <v>40.669853253264016</v>
      </c>
    </row>
    <row r="19" spans="1:5">
      <c r="A19">
        <f t="shared" si="0"/>
        <v>300</v>
      </c>
      <c r="B19" s="142">
        <f t="shared" si="2"/>
        <v>732.0573585587523</v>
      </c>
      <c r="C19" s="142">
        <f t="shared" si="3"/>
        <v>25411.483772971238</v>
      </c>
      <c r="E19" s="208">
        <f t="shared" si="1"/>
        <v>36.602867927937616</v>
      </c>
    </row>
    <row r="20" spans="1:5">
      <c r="A20">
        <f t="shared" si="0"/>
        <v>320</v>
      </c>
      <c r="B20" s="142">
        <f t="shared" si="2"/>
        <v>658.85162270287708</v>
      </c>
      <c r="C20" s="142">
        <f t="shared" si="3"/>
        <v>26070.335395674116</v>
      </c>
      <c r="E20" s="208">
        <f t="shared" si="1"/>
        <v>32.942581135143854</v>
      </c>
    </row>
    <row r="21" spans="1:5">
      <c r="A21">
        <f t="shared" si="0"/>
        <v>340</v>
      </c>
      <c r="B21" s="142">
        <f t="shared" si="2"/>
        <v>592.96646043258943</v>
      </c>
      <c r="C21" s="142">
        <f t="shared" si="3"/>
        <v>26663.301856106704</v>
      </c>
      <c r="E21" s="208">
        <f t="shared" si="1"/>
        <v>29.648323021629473</v>
      </c>
    </row>
    <row r="22" spans="1:5">
      <c r="A22">
        <f t="shared" si="0"/>
        <v>360</v>
      </c>
      <c r="B22" s="142">
        <f t="shared" si="2"/>
        <v>533.66981438933055</v>
      </c>
      <c r="C22" s="142">
        <f t="shared" si="3"/>
        <v>27196.971670496034</v>
      </c>
      <c r="E22" s="208">
        <f t="shared" si="1"/>
        <v>26.683490719466526</v>
      </c>
    </row>
    <row r="23" spans="1:5">
      <c r="A23">
        <f t="shared" si="0"/>
        <v>380</v>
      </c>
      <c r="B23" s="142">
        <f t="shared" si="2"/>
        <v>480.30283295039749</v>
      </c>
      <c r="C23" s="142">
        <f t="shared" si="3"/>
        <v>27677.274503446431</v>
      </c>
      <c r="E23" s="208">
        <f t="shared" si="1"/>
        <v>24.015141647519876</v>
      </c>
    </row>
    <row r="24" spans="1:5">
      <c r="A24">
        <f t="shared" si="0"/>
        <v>400</v>
      </c>
      <c r="B24" s="142">
        <f t="shared" si="2"/>
        <v>432.27254965535775</v>
      </c>
      <c r="C24" s="142">
        <f t="shared" si="3"/>
        <v>28109.547053101789</v>
      </c>
      <c r="E24" s="208">
        <f t="shared" si="1"/>
        <v>21.613627482767889</v>
      </c>
    </row>
    <row r="25" spans="1:5">
      <c r="A25">
        <f t="shared" si="0"/>
        <v>420</v>
      </c>
      <c r="B25" s="142">
        <f t="shared" si="2"/>
        <v>389.04529468982196</v>
      </c>
      <c r="C25" s="142">
        <f t="shared" si="3"/>
        <v>28498.592347791611</v>
      </c>
      <c r="E25" s="208">
        <f t="shared" si="1"/>
        <v>19.452264734491099</v>
      </c>
    </row>
    <row r="26" spans="1:5">
      <c r="A26">
        <f t="shared" si="0"/>
        <v>440</v>
      </c>
      <c r="B26" s="142">
        <f t="shared" si="2"/>
        <v>350.1407652208398</v>
      </c>
      <c r="C26" s="142">
        <f t="shared" si="3"/>
        <v>28848.733113012451</v>
      </c>
      <c r="E26" s="208">
        <f t="shared" si="1"/>
        <v>17.507038261041991</v>
      </c>
    </row>
    <row r="27" spans="1:5">
      <c r="A27">
        <f t="shared" si="0"/>
        <v>460</v>
      </c>
      <c r="B27" s="142">
        <f t="shared" si="2"/>
        <v>315.1266886987558</v>
      </c>
      <c r="C27" s="142">
        <f t="shared" si="3"/>
        <v>29163.859801711205</v>
      </c>
      <c r="E27" s="208">
        <f t="shared" si="1"/>
        <v>15.75633443493779</v>
      </c>
    </row>
    <row r="28" spans="1:5">
      <c r="A28">
        <f t="shared" si="0"/>
        <v>480</v>
      </c>
      <c r="B28" s="142">
        <f t="shared" si="2"/>
        <v>283.6140198288802</v>
      </c>
      <c r="C28" s="142">
        <f t="shared" si="3"/>
        <v>29447.473821540087</v>
      </c>
      <c r="E28" s="208">
        <f t="shared" si="1"/>
        <v>14.180700991444009</v>
      </c>
    </row>
    <row r="29" spans="1:5">
      <c r="A29">
        <f t="shared" si="0"/>
        <v>500</v>
      </c>
      <c r="B29" s="142">
        <f t="shared" si="2"/>
        <v>255.25261784599218</v>
      </c>
      <c r="C29" s="142">
        <f t="shared" si="3"/>
        <v>29702.726439386079</v>
      </c>
      <c r="E29" s="208">
        <f t="shared" si="1"/>
        <v>12.762630892299608</v>
      </c>
    </row>
    <row r="30" spans="1:5">
      <c r="A30">
        <f t="shared" si="0"/>
        <v>520</v>
      </c>
      <c r="B30" s="142">
        <f t="shared" si="2"/>
        <v>229.72735606139295</v>
      </c>
      <c r="C30" s="142">
        <f t="shared" si="3"/>
        <v>29932.453795447473</v>
      </c>
      <c r="E30" s="208">
        <f t="shared" si="1"/>
        <v>11.486367803069648</v>
      </c>
    </row>
    <row r="31" spans="1:5">
      <c r="A31">
        <f t="shared" si="0"/>
        <v>540</v>
      </c>
      <c r="B31" s="142">
        <f t="shared" si="2"/>
        <v>206.75462045525367</v>
      </c>
      <c r="C31" s="142">
        <f t="shared" si="3"/>
        <v>30139.208415902725</v>
      </c>
      <c r="E31" s="208">
        <f t="shared" si="1"/>
        <v>10.337731022762684</v>
      </c>
    </row>
    <row r="32" spans="1:5">
      <c r="A32">
        <f t="shared" si="0"/>
        <v>560</v>
      </c>
      <c r="B32" s="142">
        <f t="shared" si="2"/>
        <v>186.07915840972831</v>
      </c>
      <c r="C32" s="142">
        <f t="shared" si="3"/>
        <v>30325.287574312453</v>
      </c>
      <c r="E32" s="208">
        <f t="shared" si="1"/>
        <v>9.3039579204864147</v>
      </c>
    </row>
    <row r="33" spans="1:5">
      <c r="A33">
        <f t="shared" si="0"/>
        <v>580</v>
      </c>
      <c r="B33" s="142">
        <f t="shared" si="2"/>
        <v>167.47124256875549</v>
      </c>
      <c r="C33" s="142">
        <f t="shared" si="3"/>
        <v>30492.758816881207</v>
      </c>
      <c r="E33" s="208">
        <f t="shared" si="1"/>
        <v>8.3735621284377739</v>
      </c>
    </row>
    <row r="34" spans="1:5">
      <c r="A34">
        <f t="shared" ref="A34:A78" si="4">A33+$B$2</f>
        <v>600</v>
      </c>
      <c r="B34" s="142">
        <f t="shared" ref="B34:B78" si="5">B33*0.9</f>
        <v>150.72411831187995</v>
      </c>
      <c r="C34" s="142">
        <f t="shared" ref="C34:C78" si="6">C33+B34</f>
        <v>30643.482935193086</v>
      </c>
      <c r="E34" s="208">
        <f t="shared" si="1"/>
        <v>7.5362059155939978</v>
      </c>
    </row>
    <row r="35" spans="1:5">
      <c r="A35">
        <f t="shared" si="4"/>
        <v>620</v>
      </c>
      <c r="B35" s="142">
        <f t="shared" si="5"/>
        <v>135.65170648069196</v>
      </c>
      <c r="C35" s="142">
        <f t="shared" si="6"/>
        <v>30779.134641673776</v>
      </c>
      <c r="E35" s="208">
        <f t="shared" si="1"/>
        <v>6.7825853240345975</v>
      </c>
    </row>
    <row r="36" spans="1:5">
      <c r="A36">
        <f t="shared" si="4"/>
        <v>640</v>
      </c>
      <c r="B36" s="142">
        <f t="shared" si="5"/>
        <v>122.08653583262276</v>
      </c>
      <c r="C36" s="142">
        <f t="shared" si="6"/>
        <v>30901.221177506399</v>
      </c>
      <c r="E36" s="208">
        <f t="shared" si="1"/>
        <v>6.1043267916311379</v>
      </c>
    </row>
    <row r="37" spans="1:5">
      <c r="A37">
        <f t="shared" si="4"/>
        <v>660</v>
      </c>
      <c r="B37" s="142">
        <f t="shared" si="5"/>
        <v>109.87788224936048</v>
      </c>
      <c r="C37" s="142">
        <f t="shared" si="6"/>
        <v>31011.099059755761</v>
      </c>
      <c r="E37" s="208">
        <f t="shared" si="1"/>
        <v>5.4938941124680243</v>
      </c>
    </row>
    <row r="38" spans="1:5">
      <c r="A38">
        <f t="shared" si="4"/>
        <v>680</v>
      </c>
      <c r="B38" s="142">
        <f t="shared" si="5"/>
        <v>98.890094024424442</v>
      </c>
      <c r="C38" s="142">
        <f t="shared" si="6"/>
        <v>31109.989153780185</v>
      </c>
      <c r="E38" s="208">
        <f t="shared" si="1"/>
        <v>4.9445047012212218</v>
      </c>
    </row>
    <row r="39" spans="1:5">
      <c r="A39">
        <f t="shared" si="4"/>
        <v>700</v>
      </c>
      <c r="B39" s="142">
        <f t="shared" si="5"/>
        <v>89.001084621982002</v>
      </c>
      <c r="C39" s="142">
        <f t="shared" si="6"/>
        <v>31198.990238402166</v>
      </c>
      <c r="E39" s="208">
        <f t="shared" si="1"/>
        <v>4.4500542310991005</v>
      </c>
    </row>
    <row r="40" spans="1:5">
      <c r="A40">
        <f t="shared" si="4"/>
        <v>720</v>
      </c>
      <c r="B40" s="142">
        <f t="shared" si="5"/>
        <v>80.100976159783798</v>
      </c>
      <c r="C40" s="142">
        <f t="shared" si="6"/>
        <v>31279.091214561951</v>
      </c>
      <c r="E40" s="208">
        <f t="shared" si="1"/>
        <v>4.0050488079891897</v>
      </c>
    </row>
    <row r="41" spans="1:5">
      <c r="A41">
        <f t="shared" si="4"/>
        <v>740</v>
      </c>
      <c r="B41" s="142">
        <f t="shared" si="5"/>
        <v>72.090878543805417</v>
      </c>
      <c r="C41" s="142">
        <f t="shared" si="6"/>
        <v>31351.182093105755</v>
      </c>
      <c r="E41" s="208">
        <f t="shared" si="1"/>
        <v>3.6045439271902708</v>
      </c>
    </row>
    <row r="42" spans="1:5">
      <c r="A42">
        <f t="shared" si="4"/>
        <v>760</v>
      </c>
      <c r="B42" s="142">
        <f t="shared" si="5"/>
        <v>64.881790689424875</v>
      </c>
      <c r="C42" s="142">
        <f t="shared" si="6"/>
        <v>31416.063883795181</v>
      </c>
      <c r="E42" s="208">
        <f t="shared" si="1"/>
        <v>3.2440895344712439</v>
      </c>
    </row>
    <row r="43" spans="1:5">
      <c r="A43">
        <f t="shared" si="4"/>
        <v>780</v>
      </c>
      <c r="B43" s="142">
        <f t="shared" si="5"/>
        <v>58.393611620482389</v>
      </c>
      <c r="C43" s="142">
        <f t="shared" si="6"/>
        <v>31474.457495415663</v>
      </c>
      <c r="E43" s="208">
        <f t="shared" si="1"/>
        <v>2.9196805810241195</v>
      </c>
    </row>
    <row r="44" spans="1:5">
      <c r="A44">
        <f t="shared" si="4"/>
        <v>800</v>
      </c>
      <c r="B44" s="142">
        <f t="shared" si="5"/>
        <v>52.554250458434154</v>
      </c>
      <c r="C44" s="142">
        <f t="shared" si="6"/>
        <v>31527.011745874097</v>
      </c>
      <c r="E44" s="208">
        <f t="shared" si="1"/>
        <v>2.6277125229217075</v>
      </c>
    </row>
    <row r="45" spans="1:5">
      <c r="A45">
        <f t="shared" si="4"/>
        <v>820</v>
      </c>
      <c r="B45" s="142">
        <f t="shared" si="5"/>
        <v>47.298825412590737</v>
      </c>
      <c r="C45" s="142">
        <f t="shared" si="6"/>
        <v>31574.310571286689</v>
      </c>
      <c r="E45" s="208">
        <f t="shared" si="1"/>
        <v>2.364941270629537</v>
      </c>
    </row>
    <row r="46" spans="1:5">
      <c r="A46">
        <f t="shared" si="4"/>
        <v>840</v>
      </c>
      <c r="B46" s="142">
        <f t="shared" si="5"/>
        <v>42.568942871331664</v>
      </c>
      <c r="C46" s="142">
        <f t="shared" si="6"/>
        <v>31616.879514158019</v>
      </c>
      <c r="E46" s="208">
        <f t="shared" si="1"/>
        <v>2.128447143566583</v>
      </c>
    </row>
    <row r="47" spans="1:5">
      <c r="A47">
        <f t="shared" si="4"/>
        <v>860</v>
      </c>
      <c r="B47" s="142">
        <f t="shared" si="5"/>
        <v>38.3120485841985</v>
      </c>
      <c r="C47" s="142">
        <f t="shared" si="6"/>
        <v>31655.191562742217</v>
      </c>
      <c r="E47" s="208">
        <f t="shared" si="1"/>
        <v>1.915602429209925</v>
      </c>
    </row>
    <row r="48" spans="1:5">
      <c r="A48">
        <f t="shared" si="4"/>
        <v>880</v>
      </c>
      <c r="B48" s="142">
        <f t="shared" si="5"/>
        <v>34.480843725778648</v>
      </c>
      <c r="C48" s="142">
        <f t="shared" si="6"/>
        <v>31689.672406467995</v>
      </c>
      <c r="E48" s="208">
        <f t="shared" si="1"/>
        <v>1.7240421862889324</v>
      </c>
    </row>
    <row r="49" spans="1:5">
      <c r="A49">
        <f t="shared" si="4"/>
        <v>900</v>
      </c>
      <c r="B49" s="142">
        <f t="shared" si="5"/>
        <v>31.032759353200785</v>
      </c>
      <c r="C49" s="142">
        <f t="shared" si="6"/>
        <v>31720.705165821197</v>
      </c>
      <c r="E49" s="208">
        <f t="shared" si="1"/>
        <v>1.5516379676600391</v>
      </c>
    </row>
    <row r="50" spans="1:5">
      <c r="A50">
        <f t="shared" si="4"/>
        <v>920</v>
      </c>
      <c r="B50" s="142">
        <f t="shared" si="5"/>
        <v>27.929483417880707</v>
      </c>
      <c r="C50" s="142">
        <f t="shared" si="6"/>
        <v>31748.634649239077</v>
      </c>
      <c r="E50" s="208">
        <f t="shared" si="1"/>
        <v>1.3964741708940354</v>
      </c>
    </row>
    <row r="51" spans="1:5">
      <c r="A51">
        <f t="shared" si="4"/>
        <v>940</v>
      </c>
      <c r="B51" s="142">
        <f t="shared" si="5"/>
        <v>25.136535076092638</v>
      </c>
      <c r="C51" s="142">
        <f t="shared" si="6"/>
        <v>31773.77118431517</v>
      </c>
      <c r="E51" s="208">
        <f t="shared" si="1"/>
        <v>1.2568267538046318</v>
      </c>
    </row>
    <row r="52" spans="1:5">
      <c r="A52">
        <f t="shared" si="4"/>
        <v>960</v>
      </c>
      <c r="B52" s="142">
        <f t="shared" si="5"/>
        <v>22.622881568483376</v>
      </c>
      <c r="C52" s="142">
        <f t="shared" si="6"/>
        <v>31796.394065883655</v>
      </c>
      <c r="E52" s="208">
        <f t="shared" si="1"/>
        <v>1.1311440784241689</v>
      </c>
    </row>
    <row r="53" spans="1:5">
      <c r="A53">
        <f t="shared" si="4"/>
        <v>980</v>
      </c>
      <c r="B53" s="142">
        <f t="shared" si="5"/>
        <v>20.360593411635037</v>
      </c>
      <c r="C53" s="142">
        <f t="shared" si="6"/>
        <v>31816.754659295289</v>
      </c>
      <c r="E53" s="208">
        <f t="shared" si="1"/>
        <v>1.0180296705817518</v>
      </c>
    </row>
    <row r="54" spans="1:5">
      <c r="A54">
        <f t="shared" si="4"/>
        <v>1000</v>
      </c>
      <c r="B54" s="142">
        <f t="shared" si="5"/>
        <v>18.324534070471532</v>
      </c>
      <c r="C54" s="142">
        <f t="shared" si="6"/>
        <v>31835.07919336576</v>
      </c>
      <c r="E54" s="208">
        <f t="shared" si="1"/>
        <v>0.9162267035235766</v>
      </c>
    </row>
    <row r="55" spans="1:5">
      <c r="A55">
        <f t="shared" si="4"/>
        <v>1020</v>
      </c>
      <c r="B55" s="142">
        <f t="shared" si="5"/>
        <v>16.492080663424378</v>
      </c>
      <c r="C55" s="142">
        <f t="shared" si="6"/>
        <v>31851.571274029186</v>
      </c>
      <c r="E55" s="208">
        <f t="shared" si="1"/>
        <v>0.82460403317121889</v>
      </c>
    </row>
    <row r="56" spans="1:5">
      <c r="A56">
        <f t="shared" si="4"/>
        <v>1040</v>
      </c>
      <c r="B56" s="142">
        <f t="shared" si="5"/>
        <v>14.842872597081941</v>
      </c>
      <c r="C56" s="142">
        <f t="shared" si="6"/>
        <v>31866.414146626266</v>
      </c>
      <c r="E56" s="208">
        <f t="shared" si="1"/>
        <v>0.7421436298540971</v>
      </c>
    </row>
    <row r="57" spans="1:5">
      <c r="A57">
        <f t="shared" si="4"/>
        <v>1060</v>
      </c>
      <c r="B57" s="142">
        <f t="shared" si="5"/>
        <v>13.358585337373746</v>
      </c>
      <c r="C57" s="142">
        <f t="shared" si="6"/>
        <v>31879.77273196364</v>
      </c>
      <c r="E57" s="208">
        <f t="shared" si="1"/>
        <v>0.66792926686868737</v>
      </c>
    </row>
    <row r="58" spans="1:5">
      <c r="A58">
        <f t="shared" si="4"/>
        <v>1080</v>
      </c>
      <c r="B58" s="142">
        <f t="shared" si="5"/>
        <v>12.022726803636372</v>
      </c>
      <c r="C58" s="142">
        <f t="shared" si="6"/>
        <v>31891.795458767276</v>
      </c>
      <c r="E58" s="208">
        <f t="shared" si="1"/>
        <v>0.60113634018181861</v>
      </c>
    </row>
    <row r="59" spans="1:5">
      <c r="A59">
        <f t="shared" si="4"/>
        <v>1100</v>
      </c>
      <c r="B59" s="142">
        <f t="shared" si="5"/>
        <v>10.820454123272736</v>
      </c>
      <c r="C59" s="142">
        <f t="shared" si="6"/>
        <v>31902.615912890549</v>
      </c>
      <c r="E59" s="208">
        <f t="shared" si="1"/>
        <v>0.54102270616363679</v>
      </c>
    </row>
    <row r="60" spans="1:5">
      <c r="A60">
        <f t="shared" si="4"/>
        <v>1120</v>
      </c>
      <c r="B60" s="142">
        <f t="shared" si="5"/>
        <v>9.7384087109454622</v>
      </c>
      <c r="C60" s="142">
        <f t="shared" si="6"/>
        <v>31912.354321601495</v>
      </c>
      <c r="E60" s="208">
        <f t="shared" si="1"/>
        <v>0.4869204355472731</v>
      </c>
    </row>
    <row r="61" spans="1:5">
      <c r="A61">
        <f t="shared" si="4"/>
        <v>1140</v>
      </c>
      <c r="B61" s="142">
        <f t="shared" si="5"/>
        <v>8.7645678398509155</v>
      </c>
      <c r="C61" s="142">
        <f t="shared" si="6"/>
        <v>31921.118889441346</v>
      </c>
      <c r="E61" s="208">
        <f t="shared" si="1"/>
        <v>0.43822839199254576</v>
      </c>
    </row>
    <row r="62" spans="1:5">
      <c r="A62">
        <f t="shared" si="4"/>
        <v>1160</v>
      </c>
      <c r="B62" s="142">
        <f t="shared" si="5"/>
        <v>7.8881110558658243</v>
      </c>
      <c r="C62" s="142">
        <f t="shared" si="6"/>
        <v>31929.007000497211</v>
      </c>
      <c r="E62" s="208">
        <f t="shared" si="1"/>
        <v>0.3944055527932912</v>
      </c>
    </row>
    <row r="63" spans="1:5">
      <c r="A63">
        <f t="shared" si="4"/>
        <v>1180</v>
      </c>
      <c r="B63" s="142">
        <f t="shared" si="5"/>
        <v>7.0992999502792422</v>
      </c>
      <c r="C63" s="142">
        <f t="shared" si="6"/>
        <v>31936.106300447489</v>
      </c>
      <c r="E63" s="208">
        <f t="shared" si="1"/>
        <v>0.3549649975139621</v>
      </c>
    </row>
    <row r="64" spans="1:5">
      <c r="A64">
        <f t="shared" si="4"/>
        <v>1200</v>
      </c>
      <c r="B64" s="142">
        <f t="shared" si="5"/>
        <v>6.3893699552513183</v>
      </c>
      <c r="C64" s="142">
        <f t="shared" si="6"/>
        <v>31942.495670402739</v>
      </c>
      <c r="E64" s="208">
        <f t="shared" si="1"/>
        <v>0.31946849776256592</v>
      </c>
    </row>
    <row r="65" spans="1:5">
      <c r="A65">
        <f t="shared" si="4"/>
        <v>1220</v>
      </c>
      <c r="B65" s="142">
        <f t="shared" si="5"/>
        <v>5.7504329597261865</v>
      </c>
      <c r="C65" s="142">
        <f t="shared" si="6"/>
        <v>31948.246103362464</v>
      </c>
      <c r="E65" s="208">
        <f t="shared" si="1"/>
        <v>0.2875216479863093</v>
      </c>
    </row>
    <row r="66" spans="1:5">
      <c r="A66">
        <f t="shared" si="4"/>
        <v>1240</v>
      </c>
      <c r="B66" s="142">
        <f t="shared" si="5"/>
        <v>5.1753896637535677</v>
      </c>
      <c r="C66" s="142">
        <f t="shared" si="6"/>
        <v>31953.421493026217</v>
      </c>
      <c r="E66" s="208">
        <f t="shared" si="1"/>
        <v>0.2587694831876784</v>
      </c>
    </row>
    <row r="67" spans="1:5">
      <c r="A67">
        <f t="shared" si="4"/>
        <v>1260</v>
      </c>
      <c r="B67" s="142">
        <f t="shared" si="5"/>
        <v>4.657850697378211</v>
      </c>
      <c r="C67" s="142">
        <f t="shared" si="6"/>
        <v>31958.079343723595</v>
      </c>
      <c r="E67" s="208">
        <f t="shared" si="1"/>
        <v>0.23289253486891054</v>
      </c>
    </row>
    <row r="68" spans="1:5">
      <c r="A68">
        <f t="shared" si="4"/>
        <v>1280</v>
      </c>
      <c r="B68" s="142">
        <f t="shared" si="5"/>
        <v>4.1920656276403898</v>
      </c>
      <c r="C68" s="142">
        <f t="shared" si="6"/>
        <v>31962.271409351237</v>
      </c>
      <c r="E68" s="208">
        <f t="shared" si="1"/>
        <v>0.2096032813820195</v>
      </c>
    </row>
    <row r="69" spans="1:5">
      <c r="A69">
        <f t="shared" si="4"/>
        <v>1300</v>
      </c>
      <c r="B69" s="142">
        <f t="shared" si="5"/>
        <v>3.7728590648763509</v>
      </c>
      <c r="C69" s="142">
        <f t="shared" si="6"/>
        <v>31966.044268416113</v>
      </c>
      <c r="E69" s="208">
        <f>B69/$B$2</f>
        <v>0.18864295324381755</v>
      </c>
    </row>
    <row r="70" spans="1:5">
      <c r="A70">
        <f t="shared" si="4"/>
        <v>1320</v>
      </c>
      <c r="B70" s="142">
        <f t="shared" si="5"/>
        <v>3.3955731583887161</v>
      </c>
      <c r="C70" s="142">
        <f t="shared" si="6"/>
        <v>31969.439841574502</v>
      </c>
      <c r="E70" s="208">
        <f t="shared" si="1"/>
        <v>0.1697786579194358</v>
      </c>
    </row>
    <row r="71" spans="1:5">
      <c r="A71">
        <f t="shared" si="4"/>
        <v>1340</v>
      </c>
      <c r="B71" s="142">
        <f t="shared" si="5"/>
        <v>3.0560158425498445</v>
      </c>
      <c r="C71" s="142">
        <f t="shared" si="6"/>
        <v>31972.495857417052</v>
      </c>
      <c r="E71" s="208">
        <f t="shared" ref="E71:E78" si="7">B71/$B$2</f>
        <v>0.15280079212749223</v>
      </c>
    </row>
    <row r="72" spans="1:5">
      <c r="A72">
        <f t="shared" si="4"/>
        <v>1360</v>
      </c>
      <c r="B72" s="142">
        <f t="shared" si="5"/>
        <v>2.7504142582948603</v>
      </c>
      <c r="C72" s="142">
        <f t="shared" si="6"/>
        <v>31975.246271675347</v>
      </c>
      <c r="E72" s="208">
        <f t="shared" si="7"/>
        <v>0.13752071291474302</v>
      </c>
    </row>
    <row r="73" spans="1:5">
      <c r="A73">
        <f t="shared" si="4"/>
        <v>1380</v>
      </c>
      <c r="B73" s="142">
        <f t="shared" si="5"/>
        <v>2.4753728324653745</v>
      </c>
      <c r="C73" s="142">
        <f t="shared" si="6"/>
        <v>31977.721644507812</v>
      </c>
      <c r="E73" s="208">
        <f t="shared" si="7"/>
        <v>0.12376864162326873</v>
      </c>
    </row>
    <row r="74" spans="1:5">
      <c r="A74">
        <f t="shared" si="4"/>
        <v>1400</v>
      </c>
      <c r="B74" s="142">
        <f t="shared" si="5"/>
        <v>2.2278355492188373</v>
      </c>
      <c r="C74" s="142">
        <f t="shared" si="6"/>
        <v>31979.949480057032</v>
      </c>
      <c r="E74" s="208">
        <f t="shared" si="7"/>
        <v>0.11139177746094187</v>
      </c>
    </row>
    <row r="75" spans="1:5">
      <c r="A75">
        <f t="shared" si="4"/>
        <v>1420</v>
      </c>
      <c r="B75" s="142">
        <f t="shared" si="5"/>
        <v>2.0050519942969536</v>
      </c>
      <c r="C75" s="142">
        <f t="shared" si="6"/>
        <v>31981.954532051328</v>
      </c>
      <c r="E75" s="208">
        <f t="shared" si="7"/>
        <v>0.10025259971484768</v>
      </c>
    </row>
    <row r="76" spans="1:5">
      <c r="A76">
        <f t="shared" si="4"/>
        <v>1440</v>
      </c>
      <c r="B76" s="142">
        <f t="shared" si="5"/>
        <v>1.8045467948672582</v>
      </c>
      <c r="C76" s="142">
        <f t="shared" si="6"/>
        <v>31983.759078846197</v>
      </c>
      <c r="E76" s="208">
        <f t="shared" si="7"/>
        <v>9.0227339743362917E-2</v>
      </c>
    </row>
    <row r="77" spans="1:5">
      <c r="A77">
        <f t="shared" si="4"/>
        <v>1460</v>
      </c>
      <c r="B77" s="142">
        <f t="shared" si="5"/>
        <v>1.6240921153805323</v>
      </c>
      <c r="C77" s="142">
        <f t="shared" si="6"/>
        <v>31985.383170961577</v>
      </c>
      <c r="E77" s="208">
        <f t="shared" si="7"/>
        <v>8.1204605769026619E-2</v>
      </c>
    </row>
    <row r="78" spans="1:5">
      <c r="A78">
        <f t="shared" si="4"/>
        <v>1480</v>
      </c>
      <c r="B78" s="142">
        <f t="shared" si="5"/>
        <v>1.4616829038424792</v>
      </c>
      <c r="C78" s="142">
        <f t="shared" si="6"/>
        <v>31986.844853865419</v>
      </c>
      <c r="E78" s="208">
        <f t="shared" si="7"/>
        <v>7.3084145192123959E-2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19FF7-B288-4ED3-AC58-C153D9854468}">
  <dimension ref="A1:H101"/>
  <sheetViews>
    <sheetView workbookViewId="0"/>
  </sheetViews>
  <sheetFormatPr defaultRowHeight="12.75"/>
  <cols>
    <col min="1" max="1" width="9.28515625" style="46" bestFit="1" customWidth="1"/>
    <col min="2" max="2" width="10.42578125" style="46" bestFit="1" customWidth="1"/>
    <col min="3" max="3" width="10.5703125" style="46" bestFit="1" customWidth="1"/>
    <col min="4" max="4" width="11.140625" style="46" bestFit="1" customWidth="1"/>
    <col min="5" max="5" width="9.140625" style="46"/>
    <col min="6" max="6" width="16" style="46" bestFit="1" customWidth="1"/>
    <col min="7" max="7" width="10.42578125" style="46" bestFit="1" customWidth="1"/>
    <col min="8" max="8" width="10.5703125" style="46" bestFit="1" customWidth="1"/>
    <col min="9" max="16384" width="9.140625" style="46"/>
  </cols>
  <sheetData>
    <row r="1" spans="1:8" s="45" customFormat="1">
      <c r="A1" s="47" t="s">
        <v>38</v>
      </c>
      <c r="B1" s="47" t="s">
        <v>39</v>
      </c>
      <c r="C1" s="47" t="s">
        <v>40</v>
      </c>
      <c r="D1" s="47" t="s">
        <v>41</v>
      </c>
      <c r="F1" s="47" t="s">
        <v>59</v>
      </c>
      <c r="G1" s="47" t="s">
        <v>39</v>
      </c>
      <c r="H1" s="47" t="s">
        <v>40</v>
      </c>
    </row>
    <row r="2" spans="1:8">
      <c r="A2" s="48">
        <v>1</v>
      </c>
      <c r="B2" s="48">
        <v>50</v>
      </c>
      <c r="C2" s="48">
        <f>B2</f>
        <v>50</v>
      </c>
      <c r="D2" s="48">
        <f>C2*1.2</f>
        <v>60</v>
      </c>
      <c r="F2" s="58">
        <v>1</v>
      </c>
      <c r="G2" s="58">
        <v>45</v>
      </c>
      <c r="H2" s="58">
        <f>G2</f>
        <v>45</v>
      </c>
    </row>
    <row r="3" spans="1:8">
      <c r="A3" s="48">
        <v>2</v>
      </c>
      <c r="B3" s="48">
        <v>50</v>
      </c>
      <c r="C3" s="48">
        <f t="shared" ref="C3:C66" si="0">C2+B3</f>
        <v>100</v>
      </c>
      <c r="D3" s="48">
        <f t="shared" ref="D3:D66" si="1">C3*1.2</f>
        <v>120</v>
      </c>
      <c r="F3" s="58">
        <v>2</v>
      </c>
      <c r="G3" s="58">
        <v>45</v>
      </c>
      <c r="H3" s="58">
        <f t="shared" ref="H3:H34" si="2">H2+G3</f>
        <v>90</v>
      </c>
    </row>
    <row r="4" spans="1:8">
      <c r="A4" s="48">
        <v>3</v>
      </c>
      <c r="B4" s="48">
        <v>50</v>
      </c>
      <c r="C4" s="48">
        <f t="shared" si="0"/>
        <v>150</v>
      </c>
      <c r="D4" s="48">
        <f t="shared" si="1"/>
        <v>180</v>
      </c>
      <c r="F4" s="58">
        <v>3</v>
      </c>
      <c r="G4" s="58">
        <v>45</v>
      </c>
      <c r="H4" s="58">
        <f t="shared" si="2"/>
        <v>135</v>
      </c>
    </row>
    <row r="5" spans="1:8">
      <c r="A5" s="48">
        <v>4</v>
      </c>
      <c r="B5" s="48">
        <v>50</v>
      </c>
      <c r="C5" s="48">
        <f t="shared" si="0"/>
        <v>200</v>
      </c>
      <c r="D5" s="48">
        <f t="shared" si="1"/>
        <v>240</v>
      </c>
      <c r="F5" s="58">
        <v>4</v>
      </c>
      <c r="G5" s="58">
        <v>45</v>
      </c>
      <c r="H5" s="58">
        <f t="shared" si="2"/>
        <v>180</v>
      </c>
    </row>
    <row r="6" spans="1:8">
      <c r="A6" s="48">
        <v>5</v>
      </c>
      <c r="B6" s="48">
        <v>50</v>
      </c>
      <c r="C6" s="48">
        <f t="shared" si="0"/>
        <v>250</v>
      </c>
      <c r="D6" s="48">
        <f t="shared" si="1"/>
        <v>300</v>
      </c>
      <c r="F6" s="58">
        <v>5</v>
      </c>
      <c r="G6" s="58">
        <v>45</v>
      </c>
      <c r="H6" s="58">
        <f t="shared" si="2"/>
        <v>225</v>
      </c>
    </row>
    <row r="7" spans="1:8">
      <c r="A7" s="48">
        <v>6</v>
      </c>
      <c r="B7" s="48">
        <v>50</v>
      </c>
      <c r="C7" s="48">
        <f t="shared" si="0"/>
        <v>300</v>
      </c>
      <c r="D7" s="48">
        <f t="shared" si="1"/>
        <v>360</v>
      </c>
      <c r="F7" s="58">
        <v>6</v>
      </c>
      <c r="G7" s="58">
        <v>45</v>
      </c>
      <c r="H7" s="58">
        <f t="shared" si="2"/>
        <v>270</v>
      </c>
    </row>
    <row r="8" spans="1:8">
      <c r="A8" s="48">
        <v>7</v>
      </c>
      <c r="B8" s="48">
        <v>50</v>
      </c>
      <c r="C8" s="48">
        <f t="shared" si="0"/>
        <v>350</v>
      </c>
      <c r="D8" s="48">
        <f t="shared" si="1"/>
        <v>420</v>
      </c>
      <c r="F8" s="58">
        <v>7</v>
      </c>
      <c r="G8" s="58">
        <v>45</v>
      </c>
      <c r="H8" s="58">
        <f t="shared" si="2"/>
        <v>315</v>
      </c>
    </row>
    <row r="9" spans="1:8">
      <c r="A9" s="48">
        <v>8</v>
      </c>
      <c r="B9" s="48">
        <v>50</v>
      </c>
      <c r="C9" s="48">
        <f t="shared" si="0"/>
        <v>400</v>
      </c>
      <c r="D9" s="48">
        <f t="shared" si="1"/>
        <v>480</v>
      </c>
      <c r="F9" s="58">
        <v>8</v>
      </c>
      <c r="G9" s="58">
        <v>45</v>
      </c>
      <c r="H9" s="58">
        <f t="shared" si="2"/>
        <v>360</v>
      </c>
    </row>
    <row r="10" spans="1:8">
      <c r="A10" s="48">
        <v>9</v>
      </c>
      <c r="B10" s="48">
        <v>50</v>
      </c>
      <c r="C10" s="48">
        <f t="shared" si="0"/>
        <v>450</v>
      </c>
      <c r="D10" s="48">
        <f t="shared" si="1"/>
        <v>540</v>
      </c>
      <c r="F10" s="58">
        <v>9</v>
      </c>
      <c r="G10" s="58">
        <v>45</v>
      </c>
      <c r="H10" s="58">
        <f t="shared" si="2"/>
        <v>405</v>
      </c>
    </row>
    <row r="11" spans="1:8">
      <c r="A11" s="48">
        <v>10</v>
      </c>
      <c r="B11" s="48">
        <v>50</v>
      </c>
      <c r="C11" s="48">
        <f t="shared" si="0"/>
        <v>500</v>
      </c>
      <c r="D11" s="48">
        <f t="shared" si="1"/>
        <v>600</v>
      </c>
      <c r="F11" s="58">
        <v>10</v>
      </c>
      <c r="G11" s="58">
        <v>45</v>
      </c>
      <c r="H11" s="58">
        <f t="shared" si="2"/>
        <v>450</v>
      </c>
    </row>
    <row r="12" spans="1:8">
      <c r="A12" s="49">
        <v>11</v>
      </c>
      <c r="B12" s="49">
        <v>40</v>
      </c>
      <c r="C12" s="49">
        <f t="shared" si="0"/>
        <v>540</v>
      </c>
      <c r="D12" s="49">
        <f t="shared" si="1"/>
        <v>648</v>
      </c>
      <c r="F12" s="59">
        <v>11</v>
      </c>
      <c r="G12" s="59">
        <v>50</v>
      </c>
      <c r="H12" s="59">
        <f t="shared" si="2"/>
        <v>500</v>
      </c>
    </row>
    <row r="13" spans="1:8">
      <c r="A13" s="49">
        <v>12</v>
      </c>
      <c r="B13" s="49">
        <v>40</v>
      </c>
      <c r="C13" s="49">
        <f t="shared" si="0"/>
        <v>580</v>
      </c>
      <c r="D13" s="49">
        <f t="shared" si="1"/>
        <v>696</v>
      </c>
      <c r="F13" s="59">
        <v>12</v>
      </c>
      <c r="G13" s="59">
        <v>50</v>
      </c>
      <c r="H13" s="59">
        <f t="shared" si="2"/>
        <v>550</v>
      </c>
    </row>
    <row r="14" spans="1:8">
      <c r="A14" s="49">
        <v>13</v>
      </c>
      <c r="B14" s="49">
        <v>40</v>
      </c>
      <c r="C14" s="49">
        <f t="shared" si="0"/>
        <v>620</v>
      </c>
      <c r="D14" s="49">
        <f t="shared" si="1"/>
        <v>744</v>
      </c>
      <c r="F14" s="59">
        <v>13</v>
      </c>
      <c r="G14" s="59">
        <v>50</v>
      </c>
      <c r="H14" s="59">
        <f t="shared" si="2"/>
        <v>600</v>
      </c>
    </row>
    <row r="15" spans="1:8">
      <c r="A15" s="49">
        <v>14</v>
      </c>
      <c r="B15" s="49">
        <v>40</v>
      </c>
      <c r="C15" s="49">
        <f t="shared" si="0"/>
        <v>660</v>
      </c>
      <c r="D15" s="49">
        <f t="shared" si="1"/>
        <v>792</v>
      </c>
      <c r="F15" s="59">
        <v>14</v>
      </c>
      <c r="G15" s="59">
        <v>50</v>
      </c>
      <c r="H15" s="59">
        <f t="shared" si="2"/>
        <v>650</v>
      </c>
    </row>
    <row r="16" spans="1:8">
      <c r="A16" s="49">
        <v>15</v>
      </c>
      <c r="B16" s="49">
        <v>40</v>
      </c>
      <c r="C16" s="49">
        <f t="shared" si="0"/>
        <v>700</v>
      </c>
      <c r="D16" s="49">
        <f t="shared" si="1"/>
        <v>840</v>
      </c>
      <c r="F16" s="59">
        <v>15</v>
      </c>
      <c r="G16" s="59">
        <v>50</v>
      </c>
      <c r="H16" s="59">
        <f t="shared" si="2"/>
        <v>700</v>
      </c>
    </row>
    <row r="17" spans="1:8">
      <c r="A17" s="49">
        <v>16</v>
      </c>
      <c r="B17" s="49">
        <v>40</v>
      </c>
      <c r="C17" s="49">
        <f t="shared" si="0"/>
        <v>740</v>
      </c>
      <c r="D17" s="49">
        <f t="shared" si="1"/>
        <v>888</v>
      </c>
      <c r="F17" s="59">
        <v>16</v>
      </c>
      <c r="G17" s="59">
        <v>50</v>
      </c>
      <c r="H17" s="59">
        <f t="shared" si="2"/>
        <v>750</v>
      </c>
    </row>
    <row r="18" spans="1:8">
      <c r="A18" s="49">
        <v>17</v>
      </c>
      <c r="B18" s="49">
        <v>40</v>
      </c>
      <c r="C18" s="49">
        <f t="shared" si="0"/>
        <v>780</v>
      </c>
      <c r="D18" s="49">
        <f t="shared" si="1"/>
        <v>936</v>
      </c>
      <c r="F18" s="59">
        <v>17</v>
      </c>
      <c r="G18" s="59">
        <v>50</v>
      </c>
      <c r="H18" s="59">
        <f t="shared" si="2"/>
        <v>800</v>
      </c>
    </row>
    <row r="19" spans="1:8">
      <c r="A19" s="49">
        <v>18</v>
      </c>
      <c r="B19" s="49">
        <v>40</v>
      </c>
      <c r="C19" s="49">
        <f t="shared" si="0"/>
        <v>820</v>
      </c>
      <c r="D19" s="49">
        <f t="shared" si="1"/>
        <v>984</v>
      </c>
      <c r="F19" s="59">
        <v>18</v>
      </c>
      <c r="G19" s="59">
        <v>50</v>
      </c>
      <c r="H19" s="59">
        <f t="shared" si="2"/>
        <v>850</v>
      </c>
    </row>
    <row r="20" spans="1:8">
      <c r="A20" s="49">
        <v>19</v>
      </c>
      <c r="B20" s="49">
        <v>40</v>
      </c>
      <c r="C20" s="49">
        <f t="shared" si="0"/>
        <v>860</v>
      </c>
      <c r="D20" s="49">
        <f t="shared" si="1"/>
        <v>1032</v>
      </c>
      <c r="F20" s="59">
        <v>19</v>
      </c>
      <c r="G20" s="59">
        <v>50</v>
      </c>
      <c r="H20" s="59">
        <f t="shared" si="2"/>
        <v>900</v>
      </c>
    </row>
    <row r="21" spans="1:8">
      <c r="A21" s="49">
        <v>20</v>
      </c>
      <c r="B21" s="49">
        <v>40</v>
      </c>
      <c r="C21" s="49">
        <f t="shared" si="0"/>
        <v>900</v>
      </c>
      <c r="D21" s="49">
        <f t="shared" si="1"/>
        <v>1080</v>
      </c>
      <c r="F21" s="59">
        <v>20</v>
      </c>
      <c r="G21" s="59">
        <v>50</v>
      </c>
      <c r="H21" s="59">
        <f t="shared" si="2"/>
        <v>950</v>
      </c>
    </row>
    <row r="22" spans="1:8">
      <c r="A22" s="50">
        <v>21</v>
      </c>
      <c r="B22" s="50">
        <v>30</v>
      </c>
      <c r="C22" s="50">
        <f t="shared" si="0"/>
        <v>930</v>
      </c>
      <c r="D22" s="50">
        <f t="shared" si="1"/>
        <v>1116</v>
      </c>
      <c r="F22" s="60">
        <v>21</v>
      </c>
      <c r="G22" s="60">
        <v>55</v>
      </c>
      <c r="H22" s="60">
        <f t="shared" si="2"/>
        <v>1005</v>
      </c>
    </row>
    <row r="23" spans="1:8">
      <c r="A23" s="50">
        <v>22</v>
      </c>
      <c r="B23" s="50">
        <v>30</v>
      </c>
      <c r="C23" s="50">
        <f t="shared" si="0"/>
        <v>960</v>
      </c>
      <c r="D23" s="50">
        <f t="shared" si="1"/>
        <v>1152</v>
      </c>
      <c r="F23" s="60">
        <v>22</v>
      </c>
      <c r="G23" s="60">
        <v>55</v>
      </c>
      <c r="H23" s="60">
        <f t="shared" si="2"/>
        <v>1060</v>
      </c>
    </row>
    <row r="24" spans="1:8">
      <c r="A24" s="50">
        <v>23</v>
      </c>
      <c r="B24" s="50">
        <v>30</v>
      </c>
      <c r="C24" s="50">
        <f t="shared" si="0"/>
        <v>990</v>
      </c>
      <c r="D24" s="50">
        <f t="shared" si="1"/>
        <v>1188</v>
      </c>
      <c r="F24" s="60">
        <v>23</v>
      </c>
      <c r="G24" s="60">
        <v>55</v>
      </c>
      <c r="H24" s="60">
        <f t="shared" si="2"/>
        <v>1115</v>
      </c>
    </row>
    <row r="25" spans="1:8">
      <c r="A25" s="50">
        <v>24</v>
      </c>
      <c r="B25" s="50">
        <v>30</v>
      </c>
      <c r="C25" s="50">
        <f t="shared" si="0"/>
        <v>1020</v>
      </c>
      <c r="D25" s="50">
        <f t="shared" si="1"/>
        <v>1224</v>
      </c>
      <c r="F25" s="60">
        <v>24</v>
      </c>
      <c r="G25" s="60">
        <v>55</v>
      </c>
      <c r="H25" s="60">
        <f t="shared" si="2"/>
        <v>1170</v>
      </c>
    </row>
    <row r="26" spans="1:8">
      <c r="A26" s="50">
        <v>25</v>
      </c>
      <c r="B26" s="50">
        <v>30</v>
      </c>
      <c r="C26" s="50">
        <f t="shared" si="0"/>
        <v>1050</v>
      </c>
      <c r="D26" s="50">
        <f t="shared" si="1"/>
        <v>1260</v>
      </c>
      <c r="F26" s="60">
        <v>25</v>
      </c>
      <c r="G26" s="60">
        <v>55</v>
      </c>
      <c r="H26" s="60">
        <f t="shared" si="2"/>
        <v>1225</v>
      </c>
    </row>
    <row r="27" spans="1:8">
      <c r="A27" s="50">
        <v>26</v>
      </c>
      <c r="B27" s="50">
        <v>30</v>
      </c>
      <c r="C27" s="50">
        <f t="shared" si="0"/>
        <v>1080</v>
      </c>
      <c r="D27" s="50">
        <f t="shared" si="1"/>
        <v>1296</v>
      </c>
      <c r="F27" s="60">
        <v>26</v>
      </c>
      <c r="G27" s="60">
        <v>55</v>
      </c>
      <c r="H27" s="60">
        <f t="shared" si="2"/>
        <v>1280</v>
      </c>
    </row>
    <row r="28" spans="1:8">
      <c r="A28" s="50">
        <v>27</v>
      </c>
      <c r="B28" s="50">
        <v>30</v>
      </c>
      <c r="C28" s="50">
        <f t="shared" si="0"/>
        <v>1110</v>
      </c>
      <c r="D28" s="50">
        <f t="shared" si="1"/>
        <v>1332</v>
      </c>
      <c r="F28" s="60">
        <v>27</v>
      </c>
      <c r="G28" s="60">
        <v>55</v>
      </c>
      <c r="H28" s="60">
        <f t="shared" si="2"/>
        <v>1335</v>
      </c>
    </row>
    <row r="29" spans="1:8">
      <c r="A29" s="50">
        <v>28</v>
      </c>
      <c r="B29" s="50">
        <v>30</v>
      </c>
      <c r="C29" s="50">
        <f t="shared" si="0"/>
        <v>1140</v>
      </c>
      <c r="D29" s="50">
        <f t="shared" si="1"/>
        <v>1368</v>
      </c>
      <c r="F29" s="60">
        <v>28</v>
      </c>
      <c r="G29" s="60">
        <v>55</v>
      </c>
      <c r="H29" s="60">
        <f t="shared" si="2"/>
        <v>1390</v>
      </c>
    </row>
    <row r="30" spans="1:8">
      <c r="A30" s="50">
        <v>29</v>
      </c>
      <c r="B30" s="50">
        <v>30</v>
      </c>
      <c r="C30" s="50">
        <f t="shared" si="0"/>
        <v>1170</v>
      </c>
      <c r="D30" s="50">
        <f t="shared" si="1"/>
        <v>1404</v>
      </c>
      <c r="F30" s="60">
        <v>29</v>
      </c>
      <c r="G30" s="60">
        <v>55</v>
      </c>
      <c r="H30" s="60">
        <f t="shared" si="2"/>
        <v>1445</v>
      </c>
    </row>
    <row r="31" spans="1:8">
      <c r="A31" s="50">
        <v>30</v>
      </c>
      <c r="B31" s="50">
        <v>30</v>
      </c>
      <c r="C31" s="50">
        <f t="shared" si="0"/>
        <v>1200</v>
      </c>
      <c r="D31" s="50">
        <f t="shared" si="1"/>
        <v>1440</v>
      </c>
      <c r="F31" s="60">
        <v>30</v>
      </c>
      <c r="G31" s="60">
        <v>55</v>
      </c>
      <c r="H31" s="60">
        <f t="shared" si="2"/>
        <v>1500</v>
      </c>
    </row>
    <row r="32" spans="1:8">
      <c r="A32" s="51">
        <v>31</v>
      </c>
      <c r="B32" s="51">
        <v>20</v>
      </c>
      <c r="C32" s="51">
        <f t="shared" si="0"/>
        <v>1220</v>
      </c>
      <c r="D32" s="51">
        <f t="shared" si="1"/>
        <v>1464</v>
      </c>
      <c r="F32" s="61">
        <v>31</v>
      </c>
      <c r="G32" s="61">
        <v>55</v>
      </c>
      <c r="H32" s="61">
        <f t="shared" si="2"/>
        <v>1555</v>
      </c>
    </row>
    <row r="33" spans="1:8">
      <c r="A33" s="51">
        <v>32</v>
      </c>
      <c r="B33" s="51">
        <v>20</v>
      </c>
      <c r="C33" s="51">
        <f t="shared" si="0"/>
        <v>1240</v>
      </c>
      <c r="D33" s="51">
        <f t="shared" si="1"/>
        <v>1488</v>
      </c>
      <c r="F33" s="61">
        <v>32</v>
      </c>
      <c r="G33" s="61">
        <v>55</v>
      </c>
      <c r="H33" s="61">
        <f t="shared" si="2"/>
        <v>1610</v>
      </c>
    </row>
    <row r="34" spans="1:8">
      <c r="A34" s="51">
        <v>33</v>
      </c>
      <c r="B34" s="51">
        <v>20</v>
      </c>
      <c r="C34" s="51">
        <f t="shared" si="0"/>
        <v>1260</v>
      </c>
      <c r="D34" s="51">
        <f t="shared" si="1"/>
        <v>1512</v>
      </c>
      <c r="F34" s="61">
        <v>33</v>
      </c>
      <c r="G34" s="61">
        <v>55</v>
      </c>
      <c r="H34" s="61">
        <f t="shared" si="2"/>
        <v>1665</v>
      </c>
    </row>
    <row r="35" spans="1:8">
      <c r="A35" s="51">
        <v>34</v>
      </c>
      <c r="B35" s="51">
        <v>20</v>
      </c>
      <c r="C35" s="51">
        <f t="shared" si="0"/>
        <v>1280</v>
      </c>
      <c r="D35" s="51">
        <f t="shared" si="1"/>
        <v>1536</v>
      </c>
      <c r="F35" s="61">
        <v>34</v>
      </c>
      <c r="G35" s="61">
        <v>55</v>
      </c>
      <c r="H35" s="61">
        <f t="shared" ref="H35:H66" si="3">H34+G35</f>
        <v>1720</v>
      </c>
    </row>
    <row r="36" spans="1:8">
      <c r="A36" s="51">
        <v>35</v>
      </c>
      <c r="B36" s="51">
        <v>20</v>
      </c>
      <c r="C36" s="51">
        <f t="shared" si="0"/>
        <v>1300</v>
      </c>
      <c r="D36" s="51">
        <f t="shared" si="1"/>
        <v>1560</v>
      </c>
      <c r="F36" s="61">
        <v>35</v>
      </c>
      <c r="G36" s="61">
        <v>55</v>
      </c>
      <c r="H36" s="61">
        <f t="shared" si="3"/>
        <v>1775</v>
      </c>
    </row>
    <row r="37" spans="1:8">
      <c r="A37" s="51">
        <v>36</v>
      </c>
      <c r="B37" s="51">
        <v>20</v>
      </c>
      <c r="C37" s="51">
        <f t="shared" si="0"/>
        <v>1320</v>
      </c>
      <c r="D37" s="51">
        <f t="shared" si="1"/>
        <v>1584</v>
      </c>
      <c r="F37" s="61">
        <v>36</v>
      </c>
      <c r="G37" s="61">
        <v>55</v>
      </c>
      <c r="H37" s="61">
        <f t="shared" si="3"/>
        <v>1830</v>
      </c>
    </row>
    <row r="38" spans="1:8">
      <c r="A38" s="51">
        <v>37</v>
      </c>
      <c r="B38" s="51">
        <v>20</v>
      </c>
      <c r="C38" s="51">
        <f t="shared" si="0"/>
        <v>1340</v>
      </c>
      <c r="D38" s="51">
        <f t="shared" si="1"/>
        <v>1608</v>
      </c>
      <c r="F38" s="61">
        <v>37</v>
      </c>
      <c r="G38" s="61">
        <v>55</v>
      </c>
      <c r="H38" s="61">
        <f t="shared" si="3"/>
        <v>1885</v>
      </c>
    </row>
    <row r="39" spans="1:8">
      <c r="A39" s="51">
        <v>38</v>
      </c>
      <c r="B39" s="51">
        <v>20</v>
      </c>
      <c r="C39" s="51">
        <f t="shared" si="0"/>
        <v>1360</v>
      </c>
      <c r="D39" s="51">
        <f t="shared" si="1"/>
        <v>1632</v>
      </c>
      <c r="F39" s="61">
        <v>38</v>
      </c>
      <c r="G39" s="61">
        <v>55</v>
      </c>
      <c r="H39" s="61">
        <f t="shared" si="3"/>
        <v>1940</v>
      </c>
    </row>
    <row r="40" spans="1:8">
      <c r="A40" s="51">
        <v>39</v>
      </c>
      <c r="B40" s="51">
        <v>20</v>
      </c>
      <c r="C40" s="51">
        <f t="shared" si="0"/>
        <v>1380</v>
      </c>
      <c r="D40" s="51">
        <f t="shared" si="1"/>
        <v>1656</v>
      </c>
      <c r="F40" s="61">
        <v>39</v>
      </c>
      <c r="G40" s="61">
        <v>55</v>
      </c>
      <c r="H40" s="61">
        <f t="shared" si="3"/>
        <v>1995</v>
      </c>
    </row>
    <row r="41" spans="1:8">
      <c r="A41" s="51">
        <v>40</v>
      </c>
      <c r="B41" s="51">
        <v>20</v>
      </c>
      <c r="C41" s="51">
        <f t="shared" si="0"/>
        <v>1400</v>
      </c>
      <c r="D41" s="51">
        <f t="shared" si="1"/>
        <v>1680</v>
      </c>
      <c r="F41" s="61">
        <v>40</v>
      </c>
      <c r="G41" s="61">
        <v>55</v>
      </c>
      <c r="H41" s="61">
        <f t="shared" si="3"/>
        <v>2050</v>
      </c>
    </row>
    <row r="42" spans="1:8">
      <c r="A42" s="52">
        <v>41</v>
      </c>
      <c r="B42" s="52">
        <v>10</v>
      </c>
      <c r="C42" s="52">
        <f t="shared" si="0"/>
        <v>1410</v>
      </c>
      <c r="D42" s="52">
        <f t="shared" si="1"/>
        <v>1692</v>
      </c>
      <c r="F42" s="56">
        <v>41</v>
      </c>
      <c r="G42" s="56">
        <v>50</v>
      </c>
      <c r="H42" s="56">
        <f t="shared" si="3"/>
        <v>2100</v>
      </c>
    </row>
    <row r="43" spans="1:8">
      <c r="A43" s="52">
        <v>42</v>
      </c>
      <c r="B43" s="52">
        <v>10</v>
      </c>
      <c r="C43" s="52">
        <f t="shared" si="0"/>
        <v>1420</v>
      </c>
      <c r="D43" s="52">
        <f t="shared" si="1"/>
        <v>1704</v>
      </c>
      <c r="F43" s="56">
        <v>42</v>
      </c>
      <c r="G43" s="56">
        <v>50</v>
      </c>
      <c r="H43" s="56">
        <f t="shared" si="3"/>
        <v>2150</v>
      </c>
    </row>
    <row r="44" spans="1:8">
      <c r="A44" s="52">
        <v>43</v>
      </c>
      <c r="B44" s="52">
        <v>10</v>
      </c>
      <c r="C44" s="52">
        <f t="shared" si="0"/>
        <v>1430</v>
      </c>
      <c r="D44" s="52">
        <f t="shared" si="1"/>
        <v>1716</v>
      </c>
      <c r="F44" s="56">
        <v>43</v>
      </c>
      <c r="G44" s="56">
        <v>50</v>
      </c>
      <c r="H44" s="56">
        <f t="shared" si="3"/>
        <v>2200</v>
      </c>
    </row>
    <row r="45" spans="1:8">
      <c r="A45" s="52">
        <v>44</v>
      </c>
      <c r="B45" s="52">
        <v>10</v>
      </c>
      <c r="C45" s="52">
        <f t="shared" si="0"/>
        <v>1440</v>
      </c>
      <c r="D45" s="52">
        <f t="shared" si="1"/>
        <v>1728</v>
      </c>
      <c r="F45" s="56">
        <v>44</v>
      </c>
      <c r="G45" s="56">
        <v>50</v>
      </c>
      <c r="H45" s="56">
        <f t="shared" si="3"/>
        <v>2250</v>
      </c>
    </row>
    <row r="46" spans="1:8">
      <c r="A46" s="52">
        <v>45</v>
      </c>
      <c r="B46" s="52">
        <v>10</v>
      </c>
      <c r="C46" s="52">
        <f t="shared" si="0"/>
        <v>1450</v>
      </c>
      <c r="D46" s="52">
        <f t="shared" si="1"/>
        <v>1740</v>
      </c>
      <c r="F46" s="56">
        <v>45</v>
      </c>
      <c r="G46" s="56">
        <v>50</v>
      </c>
      <c r="H46" s="56">
        <f t="shared" si="3"/>
        <v>2300</v>
      </c>
    </row>
    <row r="47" spans="1:8">
      <c r="A47" s="52">
        <v>46</v>
      </c>
      <c r="B47" s="52">
        <v>10</v>
      </c>
      <c r="C47" s="52">
        <f t="shared" si="0"/>
        <v>1460</v>
      </c>
      <c r="D47" s="52">
        <f t="shared" si="1"/>
        <v>1752</v>
      </c>
      <c r="F47" s="56">
        <v>46</v>
      </c>
      <c r="G47" s="56">
        <v>50</v>
      </c>
      <c r="H47" s="56">
        <f t="shared" si="3"/>
        <v>2350</v>
      </c>
    </row>
    <row r="48" spans="1:8">
      <c r="A48" s="52">
        <v>47</v>
      </c>
      <c r="B48" s="52">
        <v>10</v>
      </c>
      <c r="C48" s="52">
        <f t="shared" si="0"/>
        <v>1470</v>
      </c>
      <c r="D48" s="52">
        <f t="shared" si="1"/>
        <v>1764</v>
      </c>
      <c r="F48" s="56">
        <v>47</v>
      </c>
      <c r="G48" s="56">
        <v>50</v>
      </c>
      <c r="H48" s="56">
        <f t="shared" si="3"/>
        <v>2400</v>
      </c>
    </row>
    <row r="49" spans="1:8">
      <c r="A49" s="52">
        <v>48</v>
      </c>
      <c r="B49" s="52">
        <v>10</v>
      </c>
      <c r="C49" s="52">
        <f t="shared" si="0"/>
        <v>1480</v>
      </c>
      <c r="D49" s="52">
        <f t="shared" si="1"/>
        <v>1776</v>
      </c>
      <c r="F49" s="56">
        <v>48</v>
      </c>
      <c r="G49" s="56">
        <v>50</v>
      </c>
      <c r="H49" s="56">
        <f t="shared" si="3"/>
        <v>2450</v>
      </c>
    </row>
    <row r="50" spans="1:8">
      <c r="A50" s="52">
        <v>49</v>
      </c>
      <c r="B50" s="52">
        <v>10</v>
      </c>
      <c r="C50" s="52">
        <f t="shared" si="0"/>
        <v>1490</v>
      </c>
      <c r="D50" s="52">
        <f t="shared" si="1"/>
        <v>1788</v>
      </c>
      <c r="F50" s="56">
        <v>49</v>
      </c>
      <c r="G50" s="56">
        <v>50</v>
      </c>
      <c r="H50" s="56">
        <f t="shared" si="3"/>
        <v>2500</v>
      </c>
    </row>
    <row r="51" spans="1:8">
      <c r="A51" s="52">
        <v>50</v>
      </c>
      <c r="B51" s="52">
        <v>10</v>
      </c>
      <c r="C51" s="52">
        <f t="shared" si="0"/>
        <v>1500</v>
      </c>
      <c r="D51" s="52">
        <f t="shared" si="1"/>
        <v>1800</v>
      </c>
      <c r="F51" s="56">
        <v>50</v>
      </c>
      <c r="G51" s="56">
        <v>50</v>
      </c>
      <c r="H51" s="56">
        <f t="shared" si="3"/>
        <v>2550</v>
      </c>
    </row>
    <row r="52" spans="1:8">
      <c r="A52" s="53">
        <v>51</v>
      </c>
      <c r="B52" s="53">
        <v>10</v>
      </c>
      <c r="C52" s="53">
        <f t="shared" si="0"/>
        <v>1510</v>
      </c>
      <c r="D52" s="53">
        <f t="shared" si="1"/>
        <v>1812</v>
      </c>
      <c r="F52" s="48">
        <v>51</v>
      </c>
      <c r="G52" s="48">
        <v>50</v>
      </c>
      <c r="H52" s="48">
        <f t="shared" si="3"/>
        <v>2600</v>
      </c>
    </row>
    <row r="53" spans="1:8">
      <c r="A53" s="53">
        <v>52</v>
      </c>
      <c r="B53" s="53">
        <v>10</v>
      </c>
      <c r="C53" s="53">
        <f t="shared" si="0"/>
        <v>1520</v>
      </c>
      <c r="D53" s="53">
        <f t="shared" si="1"/>
        <v>1824</v>
      </c>
      <c r="F53" s="48">
        <v>52</v>
      </c>
      <c r="G53" s="48">
        <v>50</v>
      </c>
      <c r="H53" s="48">
        <f t="shared" si="3"/>
        <v>2650</v>
      </c>
    </row>
    <row r="54" spans="1:8">
      <c r="A54" s="53">
        <v>53</v>
      </c>
      <c r="B54" s="53">
        <v>10</v>
      </c>
      <c r="C54" s="53">
        <f t="shared" si="0"/>
        <v>1530</v>
      </c>
      <c r="D54" s="53">
        <f t="shared" si="1"/>
        <v>1836</v>
      </c>
      <c r="F54" s="48">
        <v>53</v>
      </c>
      <c r="G54" s="48">
        <v>50</v>
      </c>
      <c r="H54" s="48">
        <f t="shared" si="3"/>
        <v>2700</v>
      </c>
    </row>
    <row r="55" spans="1:8">
      <c r="A55" s="53">
        <v>54</v>
      </c>
      <c r="B55" s="53">
        <v>10</v>
      </c>
      <c r="C55" s="53">
        <f t="shared" si="0"/>
        <v>1540</v>
      </c>
      <c r="D55" s="53">
        <f t="shared" si="1"/>
        <v>1848</v>
      </c>
      <c r="F55" s="48">
        <v>54</v>
      </c>
      <c r="G55" s="48">
        <v>50</v>
      </c>
      <c r="H55" s="48">
        <f t="shared" si="3"/>
        <v>2750</v>
      </c>
    </row>
    <row r="56" spans="1:8">
      <c r="A56" s="53">
        <v>55</v>
      </c>
      <c r="B56" s="53">
        <v>10</v>
      </c>
      <c r="C56" s="53">
        <f t="shared" si="0"/>
        <v>1550</v>
      </c>
      <c r="D56" s="53">
        <f t="shared" si="1"/>
        <v>1860</v>
      </c>
      <c r="F56" s="48">
        <v>55</v>
      </c>
      <c r="G56" s="48">
        <v>50</v>
      </c>
      <c r="H56" s="48">
        <f t="shared" si="3"/>
        <v>2800</v>
      </c>
    </row>
    <row r="57" spans="1:8">
      <c r="A57" s="53">
        <v>56</v>
      </c>
      <c r="B57" s="53">
        <v>10</v>
      </c>
      <c r="C57" s="53">
        <f t="shared" si="0"/>
        <v>1560</v>
      </c>
      <c r="D57" s="53">
        <f t="shared" si="1"/>
        <v>1872</v>
      </c>
      <c r="F57" s="48">
        <v>56</v>
      </c>
      <c r="G57" s="48">
        <v>50</v>
      </c>
      <c r="H57" s="48">
        <f t="shared" si="3"/>
        <v>2850</v>
      </c>
    </row>
    <row r="58" spans="1:8">
      <c r="A58" s="53">
        <v>57</v>
      </c>
      <c r="B58" s="53">
        <v>10</v>
      </c>
      <c r="C58" s="53">
        <f t="shared" si="0"/>
        <v>1570</v>
      </c>
      <c r="D58" s="53">
        <f t="shared" si="1"/>
        <v>1884</v>
      </c>
      <c r="F58" s="48">
        <v>57</v>
      </c>
      <c r="G58" s="48">
        <v>50</v>
      </c>
      <c r="H58" s="48">
        <f t="shared" si="3"/>
        <v>2900</v>
      </c>
    </row>
    <row r="59" spans="1:8">
      <c r="A59" s="53">
        <v>58</v>
      </c>
      <c r="B59" s="53">
        <v>10</v>
      </c>
      <c r="C59" s="53">
        <f t="shared" si="0"/>
        <v>1580</v>
      </c>
      <c r="D59" s="53">
        <f t="shared" si="1"/>
        <v>1896</v>
      </c>
      <c r="F59" s="48">
        <v>58</v>
      </c>
      <c r="G59" s="48">
        <v>50</v>
      </c>
      <c r="H59" s="48">
        <f t="shared" si="3"/>
        <v>2950</v>
      </c>
    </row>
    <row r="60" spans="1:8">
      <c r="A60" s="53">
        <v>59</v>
      </c>
      <c r="B60" s="53">
        <v>10</v>
      </c>
      <c r="C60" s="53">
        <f t="shared" si="0"/>
        <v>1590</v>
      </c>
      <c r="D60" s="53">
        <f t="shared" si="1"/>
        <v>1908</v>
      </c>
      <c r="F60" s="48">
        <v>59</v>
      </c>
      <c r="G60" s="48">
        <v>50</v>
      </c>
      <c r="H60" s="48">
        <f t="shared" si="3"/>
        <v>3000</v>
      </c>
    </row>
    <row r="61" spans="1:8">
      <c r="A61" s="53">
        <v>60</v>
      </c>
      <c r="B61" s="53">
        <v>10</v>
      </c>
      <c r="C61" s="53">
        <f t="shared" si="0"/>
        <v>1600</v>
      </c>
      <c r="D61" s="53">
        <f t="shared" si="1"/>
        <v>1920</v>
      </c>
      <c r="F61" s="48">
        <v>60</v>
      </c>
      <c r="G61" s="48">
        <v>50</v>
      </c>
      <c r="H61" s="48">
        <f t="shared" si="3"/>
        <v>3050</v>
      </c>
    </row>
    <row r="62" spans="1:8">
      <c r="A62" s="54">
        <v>61</v>
      </c>
      <c r="B62" s="54">
        <v>10</v>
      </c>
      <c r="C62" s="54">
        <f t="shared" si="0"/>
        <v>1610</v>
      </c>
      <c r="D62" s="54">
        <f t="shared" si="1"/>
        <v>1932</v>
      </c>
      <c r="F62" s="62">
        <v>61</v>
      </c>
      <c r="G62" s="62">
        <v>50</v>
      </c>
      <c r="H62" s="62">
        <f t="shared" si="3"/>
        <v>3100</v>
      </c>
    </row>
    <row r="63" spans="1:8">
      <c r="A63" s="54">
        <v>62</v>
      </c>
      <c r="B63" s="54">
        <v>10</v>
      </c>
      <c r="C63" s="54">
        <f t="shared" si="0"/>
        <v>1620</v>
      </c>
      <c r="D63" s="54">
        <f t="shared" si="1"/>
        <v>1944</v>
      </c>
      <c r="F63" s="62">
        <v>62</v>
      </c>
      <c r="G63" s="62">
        <v>50</v>
      </c>
      <c r="H63" s="62">
        <f t="shared" si="3"/>
        <v>3150</v>
      </c>
    </row>
    <row r="64" spans="1:8">
      <c r="A64" s="54">
        <v>63</v>
      </c>
      <c r="B64" s="54">
        <v>10</v>
      </c>
      <c r="C64" s="54">
        <f t="shared" si="0"/>
        <v>1630</v>
      </c>
      <c r="D64" s="54">
        <f t="shared" si="1"/>
        <v>1956</v>
      </c>
      <c r="F64" s="62">
        <v>63</v>
      </c>
      <c r="G64" s="62">
        <v>50</v>
      </c>
      <c r="H64" s="62">
        <f t="shared" si="3"/>
        <v>3200</v>
      </c>
    </row>
    <row r="65" spans="1:8">
      <c r="A65" s="54">
        <v>64</v>
      </c>
      <c r="B65" s="54">
        <v>10</v>
      </c>
      <c r="C65" s="54">
        <f t="shared" si="0"/>
        <v>1640</v>
      </c>
      <c r="D65" s="54">
        <f t="shared" si="1"/>
        <v>1968</v>
      </c>
      <c r="F65" s="62">
        <v>64</v>
      </c>
      <c r="G65" s="62">
        <v>50</v>
      </c>
      <c r="H65" s="62">
        <f t="shared" si="3"/>
        <v>3250</v>
      </c>
    </row>
    <row r="66" spans="1:8">
      <c r="A66" s="54">
        <v>65</v>
      </c>
      <c r="B66" s="54">
        <v>10</v>
      </c>
      <c r="C66" s="54">
        <f t="shared" si="0"/>
        <v>1650</v>
      </c>
      <c r="D66" s="54">
        <f t="shared" si="1"/>
        <v>1980</v>
      </c>
      <c r="F66" s="62">
        <v>65</v>
      </c>
      <c r="G66" s="62">
        <v>50</v>
      </c>
      <c r="H66" s="62">
        <f t="shared" si="3"/>
        <v>3300</v>
      </c>
    </row>
    <row r="67" spans="1:8">
      <c r="A67" s="54">
        <v>66</v>
      </c>
      <c r="B67" s="54">
        <v>10</v>
      </c>
      <c r="C67" s="54">
        <f t="shared" ref="C67:C98" si="4">C66+B67</f>
        <v>1660</v>
      </c>
      <c r="D67" s="54">
        <f t="shared" ref="D67:D101" si="5">C67*1.2</f>
        <v>1992</v>
      </c>
      <c r="F67" s="62">
        <v>66</v>
      </c>
      <c r="G67" s="62">
        <v>50</v>
      </c>
      <c r="H67" s="62">
        <f t="shared" ref="H67:H98" si="6">H66+G67</f>
        <v>3350</v>
      </c>
    </row>
    <row r="68" spans="1:8">
      <c r="A68" s="54">
        <v>67</v>
      </c>
      <c r="B68" s="54">
        <v>10</v>
      </c>
      <c r="C68" s="54">
        <f t="shared" si="4"/>
        <v>1670</v>
      </c>
      <c r="D68" s="54">
        <f t="shared" si="5"/>
        <v>2004</v>
      </c>
      <c r="F68" s="62">
        <v>67</v>
      </c>
      <c r="G68" s="62">
        <v>50</v>
      </c>
      <c r="H68" s="62">
        <f t="shared" si="6"/>
        <v>3400</v>
      </c>
    </row>
    <row r="69" spans="1:8">
      <c r="A69" s="54">
        <v>68</v>
      </c>
      <c r="B69" s="54">
        <v>10</v>
      </c>
      <c r="C69" s="54">
        <f t="shared" si="4"/>
        <v>1680</v>
      </c>
      <c r="D69" s="54">
        <f t="shared" si="5"/>
        <v>2016</v>
      </c>
      <c r="F69" s="62">
        <v>68</v>
      </c>
      <c r="G69" s="62">
        <v>50</v>
      </c>
      <c r="H69" s="62">
        <f t="shared" si="6"/>
        <v>3450</v>
      </c>
    </row>
    <row r="70" spans="1:8">
      <c r="A70" s="54">
        <v>69</v>
      </c>
      <c r="B70" s="54">
        <v>10</v>
      </c>
      <c r="C70" s="54">
        <f t="shared" si="4"/>
        <v>1690</v>
      </c>
      <c r="D70" s="54">
        <f t="shared" si="5"/>
        <v>2028</v>
      </c>
      <c r="F70" s="62">
        <v>69</v>
      </c>
      <c r="G70" s="62">
        <v>50</v>
      </c>
      <c r="H70" s="62">
        <f t="shared" si="6"/>
        <v>3500</v>
      </c>
    </row>
    <row r="71" spans="1:8">
      <c r="A71" s="54">
        <v>70</v>
      </c>
      <c r="B71" s="54">
        <v>10</v>
      </c>
      <c r="C71" s="54">
        <f t="shared" si="4"/>
        <v>1700</v>
      </c>
      <c r="D71" s="54">
        <f t="shared" si="5"/>
        <v>2040</v>
      </c>
      <c r="F71" s="62">
        <v>70</v>
      </c>
      <c r="G71" s="62">
        <v>50</v>
      </c>
      <c r="H71" s="62">
        <f t="shared" si="6"/>
        <v>3550</v>
      </c>
    </row>
    <row r="72" spans="1:8">
      <c r="A72" s="55">
        <v>71</v>
      </c>
      <c r="B72" s="55">
        <v>10</v>
      </c>
      <c r="C72" s="55">
        <f t="shared" si="4"/>
        <v>1710</v>
      </c>
      <c r="D72" s="55">
        <f t="shared" si="5"/>
        <v>2052</v>
      </c>
      <c r="F72" s="50">
        <v>71</v>
      </c>
      <c r="G72" s="50">
        <v>50</v>
      </c>
      <c r="H72" s="50">
        <f t="shared" si="6"/>
        <v>3600</v>
      </c>
    </row>
    <row r="73" spans="1:8">
      <c r="A73" s="55">
        <v>72</v>
      </c>
      <c r="B73" s="55">
        <v>10</v>
      </c>
      <c r="C73" s="55">
        <f t="shared" si="4"/>
        <v>1720</v>
      </c>
      <c r="D73" s="55">
        <f t="shared" si="5"/>
        <v>2064</v>
      </c>
      <c r="F73" s="50">
        <v>72</v>
      </c>
      <c r="G73" s="50">
        <v>50</v>
      </c>
      <c r="H73" s="50">
        <f t="shared" si="6"/>
        <v>3650</v>
      </c>
    </row>
    <row r="74" spans="1:8">
      <c r="A74" s="55">
        <v>73</v>
      </c>
      <c r="B74" s="55">
        <v>10</v>
      </c>
      <c r="C74" s="55">
        <f t="shared" si="4"/>
        <v>1730</v>
      </c>
      <c r="D74" s="55">
        <f t="shared" si="5"/>
        <v>2076</v>
      </c>
      <c r="F74" s="50">
        <v>73</v>
      </c>
      <c r="G74" s="50">
        <v>50</v>
      </c>
      <c r="H74" s="50">
        <f t="shared" si="6"/>
        <v>3700</v>
      </c>
    </row>
    <row r="75" spans="1:8">
      <c r="A75" s="55">
        <v>74</v>
      </c>
      <c r="B75" s="55">
        <v>10</v>
      </c>
      <c r="C75" s="55">
        <f t="shared" si="4"/>
        <v>1740</v>
      </c>
      <c r="D75" s="55">
        <f t="shared" si="5"/>
        <v>2088</v>
      </c>
      <c r="F75" s="50">
        <v>74</v>
      </c>
      <c r="G75" s="50">
        <v>50</v>
      </c>
      <c r="H75" s="50">
        <f t="shared" si="6"/>
        <v>3750</v>
      </c>
    </row>
    <row r="76" spans="1:8">
      <c r="A76" s="55">
        <v>75</v>
      </c>
      <c r="B76" s="55">
        <v>10</v>
      </c>
      <c r="C76" s="55">
        <f t="shared" si="4"/>
        <v>1750</v>
      </c>
      <c r="D76" s="55">
        <f t="shared" si="5"/>
        <v>2100</v>
      </c>
      <c r="F76" s="50">
        <v>75</v>
      </c>
      <c r="G76" s="50">
        <v>50</v>
      </c>
      <c r="H76" s="50">
        <f t="shared" si="6"/>
        <v>3800</v>
      </c>
    </row>
    <row r="77" spans="1:8">
      <c r="A77" s="55">
        <v>76</v>
      </c>
      <c r="B77" s="55">
        <v>10</v>
      </c>
      <c r="C77" s="55">
        <f t="shared" si="4"/>
        <v>1760</v>
      </c>
      <c r="D77" s="55">
        <f t="shared" si="5"/>
        <v>2112</v>
      </c>
      <c r="F77" s="50">
        <v>76</v>
      </c>
      <c r="G77" s="50">
        <v>50</v>
      </c>
      <c r="H77" s="50">
        <f t="shared" si="6"/>
        <v>3850</v>
      </c>
    </row>
    <row r="78" spans="1:8">
      <c r="A78" s="55">
        <v>77</v>
      </c>
      <c r="B78" s="55">
        <v>10</v>
      </c>
      <c r="C78" s="55">
        <f t="shared" si="4"/>
        <v>1770</v>
      </c>
      <c r="D78" s="55">
        <f t="shared" si="5"/>
        <v>2124</v>
      </c>
      <c r="F78" s="50">
        <v>77</v>
      </c>
      <c r="G78" s="50">
        <v>50</v>
      </c>
      <c r="H78" s="50">
        <f t="shared" si="6"/>
        <v>3900</v>
      </c>
    </row>
    <row r="79" spans="1:8">
      <c r="A79" s="55">
        <v>78</v>
      </c>
      <c r="B79" s="55">
        <v>10</v>
      </c>
      <c r="C79" s="55">
        <f t="shared" si="4"/>
        <v>1780</v>
      </c>
      <c r="D79" s="55">
        <f t="shared" si="5"/>
        <v>2136</v>
      </c>
      <c r="F79" s="50">
        <v>78</v>
      </c>
      <c r="G79" s="50">
        <v>50</v>
      </c>
      <c r="H79" s="50">
        <f t="shared" si="6"/>
        <v>3950</v>
      </c>
    </row>
    <row r="80" spans="1:8">
      <c r="A80" s="55">
        <v>79</v>
      </c>
      <c r="B80" s="55">
        <v>10</v>
      </c>
      <c r="C80" s="55">
        <f t="shared" si="4"/>
        <v>1790</v>
      </c>
      <c r="D80" s="55">
        <f t="shared" si="5"/>
        <v>2148</v>
      </c>
      <c r="F80" s="50">
        <v>79</v>
      </c>
      <c r="G80" s="50">
        <v>50</v>
      </c>
      <c r="H80" s="50">
        <f t="shared" si="6"/>
        <v>4000</v>
      </c>
    </row>
    <row r="81" spans="1:8">
      <c r="A81" s="55">
        <v>80</v>
      </c>
      <c r="B81" s="55">
        <v>10</v>
      </c>
      <c r="C81" s="55">
        <f t="shared" si="4"/>
        <v>1800</v>
      </c>
      <c r="D81" s="55">
        <f t="shared" si="5"/>
        <v>2160</v>
      </c>
      <c r="F81" s="50">
        <v>80</v>
      </c>
      <c r="G81" s="50">
        <v>50</v>
      </c>
      <c r="H81" s="50">
        <f t="shared" si="6"/>
        <v>4050</v>
      </c>
    </row>
    <row r="82" spans="1:8">
      <c r="A82" s="56">
        <v>81</v>
      </c>
      <c r="B82" s="56">
        <v>10</v>
      </c>
      <c r="C82" s="56">
        <f t="shared" si="4"/>
        <v>1810</v>
      </c>
      <c r="D82" s="56">
        <f t="shared" si="5"/>
        <v>2172</v>
      </c>
      <c r="F82" s="54">
        <v>81</v>
      </c>
      <c r="G82" s="54">
        <v>50</v>
      </c>
      <c r="H82" s="54">
        <f t="shared" si="6"/>
        <v>4100</v>
      </c>
    </row>
    <row r="83" spans="1:8">
      <c r="A83" s="56">
        <v>82</v>
      </c>
      <c r="B83" s="56">
        <v>10</v>
      </c>
      <c r="C83" s="56">
        <f t="shared" si="4"/>
        <v>1820</v>
      </c>
      <c r="D83" s="56">
        <f t="shared" si="5"/>
        <v>2184</v>
      </c>
      <c r="F83" s="54">
        <v>82</v>
      </c>
      <c r="G83" s="54">
        <v>50</v>
      </c>
      <c r="H83" s="54">
        <f t="shared" si="6"/>
        <v>4150</v>
      </c>
    </row>
    <row r="84" spans="1:8">
      <c r="A84" s="56">
        <v>83</v>
      </c>
      <c r="B84" s="56">
        <v>10</v>
      </c>
      <c r="C84" s="56">
        <f t="shared" si="4"/>
        <v>1830</v>
      </c>
      <c r="D84" s="56">
        <f t="shared" si="5"/>
        <v>2196</v>
      </c>
      <c r="F84" s="54">
        <v>83</v>
      </c>
      <c r="G84" s="54">
        <v>50</v>
      </c>
      <c r="H84" s="54">
        <f t="shared" si="6"/>
        <v>4200</v>
      </c>
    </row>
    <row r="85" spans="1:8">
      <c r="A85" s="56">
        <v>84</v>
      </c>
      <c r="B85" s="56">
        <v>10</v>
      </c>
      <c r="C85" s="56">
        <f t="shared" si="4"/>
        <v>1840</v>
      </c>
      <c r="D85" s="56">
        <f t="shared" si="5"/>
        <v>2208</v>
      </c>
      <c r="F85" s="54">
        <v>84</v>
      </c>
      <c r="G85" s="54">
        <v>50</v>
      </c>
      <c r="H85" s="54">
        <f t="shared" si="6"/>
        <v>4250</v>
      </c>
    </row>
    <row r="86" spans="1:8">
      <c r="A86" s="56">
        <v>85</v>
      </c>
      <c r="B86" s="56">
        <v>10</v>
      </c>
      <c r="C86" s="56">
        <f t="shared" si="4"/>
        <v>1850</v>
      </c>
      <c r="D86" s="56">
        <f t="shared" si="5"/>
        <v>2220</v>
      </c>
      <c r="F86" s="54">
        <v>85</v>
      </c>
      <c r="G86" s="54">
        <v>50</v>
      </c>
      <c r="H86" s="54">
        <f t="shared" si="6"/>
        <v>4300</v>
      </c>
    </row>
    <row r="87" spans="1:8">
      <c r="A87" s="56">
        <v>86</v>
      </c>
      <c r="B87" s="56">
        <v>10</v>
      </c>
      <c r="C87" s="56">
        <f t="shared" si="4"/>
        <v>1860</v>
      </c>
      <c r="D87" s="56">
        <f t="shared" si="5"/>
        <v>2232</v>
      </c>
      <c r="F87" s="54">
        <v>86</v>
      </c>
      <c r="G87" s="54">
        <v>50</v>
      </c>
      <c r="H87" s="54">
        <f t="shared" si="6"/>
        <v>4350</v>
      </c>
    </row>
    <row r="88" spans="1:8">
      <c r="A88" s="56">
        <v>87</v>
      </c>
      <c r="B88" s="56">
        <v>10</v>
      </c>
      <c r="C88" s="56">
        <f t="shared" si="4"/>
        <v>1870</v>
      </c>
      <c r="D88" s="56">
        <f t="shared" si="5"/>
        <v>2244</v>
      </c>
      <c r="F88" s="54">
        <v>87</v>
      </c>
      <c r="G88" s="54">
        <v>50</v>
      </c>
      <c r="H88" s="54">
        <f t="shared" si="6"/>
        <v>4400</v>
      </c>
    </row>
    <row r="89" spans="1:8">
      <c r="A89" s="56">
        <v>88</v>
      </c>
      <c r="B89" s="56">
        <v>10</v>
      </c>
      <c r="C89" s="56">
        <f t="shared" si="4"/>
        <v>1880</v>
      </c>
      <c r="D89" s="56">
        <f t="shared" si="5"/>
        <v>2256</v>
      </c>
      <c r="F89" s="54">
        <v>88</v>
      </c>
      <c r="G89" s="54">
        <v>50</v>
      </c>
      <c r="H89" s="54">
        <f t="shared" si="6"/>
        <v>4450</v>
      </c>
    </row>
    <row r="90" spans="1:8">
      <c r="A90" s="56">
        <v>89</v>
      </c>
      <c r="B90" s="56">
        <v>10</v>
      </c>
      <c r="C90" s="56">
        <f t="shared" si="4"/>
        <v>1890</v>
      </c>
      <c r="D90" s="56">
        <f t="shared" si="5"/>
        <v>2268</v>
      </c>
      <c r="F90" s="54">
        <v>89</v>
      </c>
      <c r="G90" s="54">
        <v>50</v>
      </c>
      <c r="H90" s="54">
        <f t="shared" si="6"/>
        <v>4500</v>
      </c>
    </row>
    <row r="91" spans="1:8">
      <c r="A91" s="56">
        <v>90</v>
      </c>
      <c r="B91" s="56">
        <v>10</v>
      </c>
      <c r="C91" s="56">
        <f t="shared" si="4"/>
        <v>1900</v>
      </c>
      <c r="D91" s="56">
        <f t="shared" si="5"/>
        <v>2280</v>
      </c>
      <c r="F91" s="54">
        <v>90</v>
      </c>
      <c r="G91" s="54">
        <v>50</v>
      </c>
      <c r="H91" s="54">
        <f t="shared" si="6"/>
        <v>4550</v>
      </c>
    </row>
    <row r="92" spans="1:8">
      <c r="A92" s="57">
        <v>91</v>
      </c>
      <c r="B92" s="57">
        <v>10</v>
      </c>
      <c r="C92" s="57">
        <f t="shared" si="4"/>
        <v>1910</v>
      </c>
      <c r="D92" s="57">
        <f t="shared" si="5"/>
        <v>2292</v>
      </c>
      <c r="F92" s="63">
        <v>91</v>
      </c>
      <c r="G92" s="63">
        <v>50</v>
      </c>
      <c r="H92" s="63">
        <f t="shared" si="6"/>
        <v>4600</v>
      </c>
    </row>
    <row r="93" spans="1:8">
      <c r="A93" s="57">
        <v>92</v>
      </c>
      <c r="B93" s="57">
        <v>10</v>
      </c>
      <c r="C93" s="57">
        <f t="shared" si="4"/>
        <v>1920</v>
      </c>
      <c r="D93" s="57">
        <f t="shared" si="5"/>
        <v>2304</v>
      </c>
      <c r="F93" s="63">
        <v>92</v>
      </c>
      <c r="G93" s="63">
        <v>50</v>
      </c>
      <c r="H93" s="63">
        <f t="shared" si="6"/>
        <v>4650</v>
      </c>
    </row>
    <row r="94" spans="1:8">
      <c r="A94" s="57">
        <v>93</v>
      </c>
      <c r="B94" s="57">
        <v>10</v>
      </c>
      <c r="C94" s="57">
        <f t="shared" si="4"/>
        <v>1930</v>
      </c>
      <c r="D94" s="57">
        <f t="shared" si="5"/>
        <v>2316</v>
      </c>
      <c r="F94" s="63">
        <v>93</v>
      </c>
      <c r="G94" s="63">
        <v>50</v>
      </c>
      <c r="H94" s="63">
        <f t="shared" si="6"/>
        <v>4700</v>
      </c>
    </row>
    <row r="95" spans="1:8">
      <c r="A95" s="57">
        <v>94</v>
      </c>
      <c r="B95" s="57">
        <v>10</v>
      </c>
      <c r="C95" s="57">
        <f t="shared" si="4"/>
        <v>1940</v>
      </c>
      <c r="D95" s="57">
        <f t="shared" si="5"/>
        <v>2328</v>
      </c>
      <c r="F95" s="63">
        <v>94</v>
      </c>
      <c r="G95" s="63">
        <v>50</v>
      </c>
      <c r="H95" s="63">
        <f t="shared" si="6"/>
        <v>4750</v>
      </c>
    </row>
    <row r="96" spans="1:8">
      <c r="A96" s="57">
        <v>95</v>
      </c>
      <c r="B96" s="57">
        <v>10</v>
      </c>
      <c r="C96" s="57">
        <f t="shared" si="4"/>
        <v>1950</v>
      </c>
      <c r="D96" s="57">
        <f t="shared" si="5"/>
        <v>2340</v>
      </c>
      <c r="F96" s="63">
        <v>95</v>
      </c>
      <c r="G96" s="63">
        <v>50</v>
      </c>
      <c r="H96" s="63">
        <f t="shared" si="6"/>
        <v>4800</v>
      </c>
    </row>
    <row r="97" spans="1:8">
      <c r="A97" s="57">
        <v>96</v>
      </c>
      <c r="B97" s="57">
        <v>10</v>
      </c>
      <c r="C97" s="57">
        <f t="shared" si="4"/>
        <v>1960</v>
      </c>
      <c r="D97" s="57">
        <f t="shared" si="5"/>
        <v>2352</v>
      </c>
      <c r="F97" s="63">
        <v>96</v>
      </c>
      <c r="G97" s="63">
        <v>50</v>
      </c>
      <c r="H97" s="63">
        <f t="shared" si="6"/>
        <v>4850</v>
      </c>
    </row>
    <row r="98" spans="1:8">
      <c r="A98" s="57">
        <v>97</v>
      </c>
      <c r="B98" s="57">
        <v>10</v>
      </c>
      <c r="C98" s="57">
        <f t="shared" si="4"/>
        <v>1970</v>
      </c>
      <c r="D98" s="57">
        <f t="shared" si="5"/>
        <v>2364</v>
      </c>
      <c r="F98" s="63">
        <v>97</v>
      </c>
      <c r="G98" s="63">
        <v>50</v>
      </c>
      <c r="H98" s="63">
        <f t="shared" si="6"/>
        <v>4900</v>
      </c>
    </row>
    <row r="99" spans="1:8">
      <c r="A99" s="57">
        <v>98</v>
      </c>
      <c r="B99" s="57">
        <v>10</v>
      </c>
      <c r="C99" s="57">
        <f>C98+B99</f>
        <v>1980</v>
      </c>
      <c r="D99" s="57">
        <f t="shared" si="5"/>
        <v>2376</v>
      </c>
      <c r="F99" s="63">
        <v>98</v>
      </c>
      <c r="G99" s="63">
        <v>50</v>
      </c>
      <c r="H99" s="63">
        <f>H98+G99</f>
        <v>4950</v>
      </c>
    </row>
    <row r="100" spans="1:8">
      <c r="A100" s="57">
        <v>99</v>
      </c>
      <c r="B100" s="57">
        <v>10</v>
      </c>
      <c r="C100" s="57">
        <f>C99+B100</f>
        <v>1990</v>
      </c>
      <c r="D100" s="57">
        <f t="shared" si="5"/>
        <v>2388</v>
      </c>
      <c r="F100" s="63">
        <v>99</v>
      </c>
      <c r="G100" s="63">
        <v>50</v>
      </c>
      <c r="H100" s="63">
        <f>H99+G100</f>
        <v>5000</v>
      </c>
    </row>
    <row r="101" spans="1:8">
      <c r="A101" s="57">
        <v>100</v>
      </c>
      <c r="B101" s="57">
        <v>10</v>
      </c>
      <c r="C101" s="57">
        <f>C100+B101</f>
        <v>2000</v>
      </c>
      <c r="D101" s="57">
        <f t="shared" si="5"/>
        <v>2400</v>
      </c>
      <c r="F101" s="63">
        <v>100</v>
      </c>
      <c r="G101" s="63">
        <v>50</v>
      </c>
      <c r="H101" s="63">
        <f>H100+G101</f>
        <v>5050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0ECDF-8092-434B-8D10-79E42E8E70C3}">
  <dimension ref="A2:G58"/>
  <sheetViews>
    <sheetView workbookViewId="0"/>
  </sheetViews>
  <sheetFormatPr defaultRowHeight="15"/>
  <cols>
    <col min="1" max="1" width="3.140625" style="308" customWidth="1"/>
    <col min="2" max="2" width="31.28515625" style="308" bestFit="1" customWidth="1"/>
    <col min="3" max="3" width="9.140625" style="308"/>
    <col min="4" max="4" width="33.5703125" style="308" bestFit="1" customWidth="1"/>
    <col min="5" max="5" width="34.85546875" style="308" bestFit="1" customWidth="1"/>
    <col min="6" max="6" width="29.28515625" style="308" bestFit="1" customWidth="1"/>
    <col min="7" max="7" width="31.140625" style="308" bestFit="1" customWidth="1"/>
    <col min="8" max="16384" width="9.140625" style="308"/>
  </cols>
  <sheetData>
    <row r="2" spans="1:7">
      <c r="B2" s="309" t="s">
        <v>1341</v>
      </c>
      <c r="C2" s="309"/>
      <c r="D2" s="309"/>
      <c r="E2" s="309"/>
    </row>
    <row r="4" spans="1:7">
      <c r="D4" s="310" t="s">
        <v>1342</v>
      </c>
      <c r="E4" s="310" t="s">
        <v>1343</v>
      </c>
      <c r="F4" s="310" t="s">
        <v>1343</v>
      </c>
      <c r="G4" s="310" t="s">
        <v>1360</v>
      </c>
    </row>
    <row r="5" spans="1:7">
      <c r="D5" s="311"/>
      <c r="E5" s="312" t="s">
        <v>1344</v>
      </c>
      <c r="F5" s="312" t="s">
        <v>1361</v>
      </c>
      <c r="G5" s="312" t="s">
        <v>1367</v>
      </c>
    </row>
    <row r="6" spans="1:7" s="317" customFormat="1">
      <c r="A6" s="308"/>
      <c r="B6" s="313" t="s">
        <v>1345</v>
      </c>
      <c r="C6" s="314"/>
      <c r="D6" s="315" t="s">
        <v>262</v>
      </c>
      <c r="E6" s="316"/>
      <c r="F6" s="316"/>
      <c r="G6" s="316"/>
    </row>
    <row r="7" spans="1:7" s="317" customFormat="1">
      <c r="A7" s="308"/>
      <c r="B7" s="318"/>
      <c r="C7" s="319"/>
      <c r="D7" s="320" t="s">
        <v>1346</v>
      </c>
      <c r="E7" s="321"/>
      <c r="F7" s="321"/>
      <c r="G7" s="321"/>
    </row>
    <row r="8" spans="1:7" s="325" customFormat="1">
      <c r="A8" s="308"/>
      <c r="B8" s="322" t="s">
        <v>72</v>
      </c>
      <c r="C8" s="323"/>
      <c r="D8" s="324" t="s">
        <v>263</v>
      </c>
      <c r="E8" s="324"/>
      <c r="F8" s="362" t="s">
        <v>1362</v>
      </c>
      <c r="G8" s="362" t="s">
        <v>1366</v>
      </c>
    </row>
    <row r="9" spans="1:7" s="325" customFormat="1">
      <c r="A9" s="308"/>
      <c r="B9" s="326"/>
      <c r="C9" s="327"/>
      <c r="D9" s="328" t="s">
        <v>1347</v>
      </c>
      <c r="E9" s="328"/>
      <c r="F9" s="328"/>
      <c r="G9" s="357"/>
    </row>
    <row r="10" spans="1:7" s="332" customFormat="1">
      <c r="A10" s="308"/>
      <c r="B10" s="329" t="s">
        <v>73</v>
      </c>
      <c r="C10" s="330"/>
      <c r="D10" s="331" t="s">
        <v>264</v>
      </c>
      <c r="E10" s="331" t="s">
        <v>267</v>
      </c>
      <c r="F10" s="363" t="s">
        <v>1363</v>
      </c>
      <c r="G10" s="331"/>
    </row>
    <row r="11" spans="1:7" s="332" customFormat="1">
      <c r="A11" s="308"/>
      <c r="B11" s="333"/>
      <c r="C11" s="334"/>
      <c r="D11" s="335" t="s">
        <v>1348</v>
      </c>
      <c r="E11" s="335" t="s">
        <v>1349</v>
      </c>
      <c r="F11" s="335"/>
      <c r="G11" s="358"/>
    </row>
    <row r="12" spans="1:7" s="339" customFormat="1">
      <c r="A12" s="308"/>
      <c r="B12" s="336" t="s">
        <v>1350</v>
      </c>
      <c r="C12" s="337"/>
      <c r="D12" s="338" t="s">
        <v>265</v>
      </c>
      <c r="E12" s="338" t="s">
        <v>269</v>
      </c>
      <c r="F12" s="338" t="s">
        <v>1364</v>
      </c>
      <c r="G12" s="359"/>
    </row>
    <row r="13" spans="1:7" s="339" customFormat="1">
      <c r="A13" s="308"/>
      <c r="B13" s="340"/>
      <c r="C13" s="341"/>
      <c r="D13" s="342" t="s">
        <v>1349</v>
      </c>
      <c r="E13" s="342" t="s">
        <v>1351</v>
      </c>
      <c r="F13" s="342"/>
      <c r="G13" s="360"/>
    </row>
    <row r="14" spans="1:7" s="347" customFormat="1">
      <c r="A14" s="308"/>
      <c r="B14" s="343" t="s">
        <v>1352</v>
      </c>
      <c r="C14" s="344"/>
      <c r="D14" s="345" t="s">
        <v>266</v>
      </c>
      <c r="E14" s="346" t="s">
        <v>268</v>
      </c>
      <c r="F14" s="364" t="s">
        <v>1365</v>
      </c>
      <c r="G14" s="346"/>
    </row>
    <row r="15" spans="1:7" s="347" customFormat="1">
      <c r="A15" s="308"/>
      <c r="B15" s="348"/>
      <c r="C15" s="349"/>
      <c r="D15" s="350" t="s">
        <v>1353</v>
      </c>
      <c r="E15" s="350" t="s">
        <v>1349</v>
      </c>
      <c r="F15" s="350"/>
      <c r="G15" s="361"/>
    </row>
    <row r="18" spans="2:6">
      <c r="B18" s="376" t="s">
        <v>1376</v>
      </c>
    </row>
    <row r="19" spans="2:6">
      <c r="B19" s="308" t="s">
        <v>1379</v>
      </c>
      <c r="C19" s="308" t="s">
        <v>1380</v>
      </c>
    </row>
    <row r="20" spans="2:6">
      <c r="B20" s="308" t="s">
        <v>1381</v>
      </c>
      <c r="C20" s="308" t="s">
        <v>1382</v>
      </c>
    </row>
    <row r="21" spans="2:6">
      <c r="B21" s="308" t="s">
        <v>1389</v>
      </c>
      <c r="C21" s="308" t="s">
        <v>1390</v>
      </c>
    </row>
    <row r="22" spans="2:6">
      <c r="B22" s="308" t="s">
        <v>1391</v>
      </c>
      <c r="C22" s="308" t="s">
        <v>1392</v>
      </c>
    </row>
    <row r="23" spans="2:6">
      <c r="B23" s="308" t="s">
        <v>1393</v>
      </c>
      <c r="C23" s="308" t="s">
        <v>1394</v>
      </c>
    </row>
    <row r="24" spans="2:6">
      <c r="B24" s="308" t="s">
        <v>1383</v>
      </c>
      <c r="C24" s="308" t="s">
        <v>1384</v>
      </c>
    </row>
    <row r="25" spans="2:6">
      <c r="B25" s="308" t="s">
        <v>1385</v>
      </c>
      <c r="C25" s="308" t="s">
        <v>1386</v>
      </c>
    </row>
    <row r="26" spans="2:6">
      <c r="B26" s="308" t="s">
        <v>1387</v>
      </c>
      <c r="C26" s="308" t="s">
        <v>1388</v>
      </c>
      <c r="F26" s="365" t="s">
        <v>1390</v>
      </c>
    </row>
    <row r="27" spans="2:6">
      <c r="B27" s="308" t="s">
        <v>1395</v>
      </c>
      <c r="C27" s="308" t="s">
        <v>1396</v>
      </c>
    </row>
    <row r="28" spans="2:6">
      <c r="B28" s="308" t="s">
        <v>1397</v>
      </c>
      <c r="C28" s="308" t="s">
        <v>1398</v>
      </c>
    </row>
    <row r="29" spans="2:6">
      <c r="B29" s="308" t="s">
        <v>1377</v>
      </c>
      <c r="C29" s="308" t="s">
        <v>1378</v>
      </c>
    </row>
    <row r="30" spans="2:6">
      <c r="B30" s="308" t="s">
        <v>1399</v>
      </c>
      <c r="C30" s="308" t="s">
        <v>1400</v>
      </c>
    </row>
    <row r="32" spans="2:6">
      <c r="B32" s="377" t="s">
        <v>264</v>
      </c>
    </row>
    <row r="33" spans="2:3">
      <c r="B33" s="308" t="s">
        <v>1401</v>
      </c>
      <c r="C33" s="308" t="s">
        <v>1402</v>
      </c>
    </row>
    <row r="34" spans="2:3">
      <c r="B34" s="308" t="s">
        <v>1403</v>
      </c>
      <c r="C34" s="308" t="s">
        <v>1402</v>
      </c>
    </row>
    <row r="36" spans="2:3">
      <c r="B36" s="378" t="s">
        <v>265</v>
      </c>
    </row>
    <row r="37" spans="2:3">
      <c r="B37" s="308" t="s">
        <v>1404</v>
      </c>
      <c r="C37" s="308" t="s">
        <v>1405</v>
      </c>
    </row>
    <row r="38" spans="2:3">
      <c r="B38" s="308" t="s">
        <v>1406</v>
      </c>
      <c r="C38" s="308" t="s">
        <v>1407</v>
      </c>
    </row>
    <row r="39" spans="2:3">
      <c r="B39" s="308" t="s">
        <v>1408</v>
      </c>
      <c r="C39" s="308" t="s">
        <v>1409</v>
      </c>
    </row>
    <row r="41" spans="2:3">
      <c r="B41" s="379" t="s">
        <v>1410</v>
      </c>
    </row>
    <row r="42" spans="2:3">
      <c r="B42" s="308" t="s">
        <v>1411</v>
      </c>
      <c r="C42" s="308" t="s">
        <v>1412</v>
      </c>
    </row>
    <row r="43" spans="2:3">
      <c r="B43" s="308" t="s">
        <v>1413</v>
      </c>
      <c r="C43" s="308" t="s">
        <v>1414</v>
      </c>
    </row>
    <row r="44" spans="2:3">
      <c r="B44" s="308" t="s">
        <v>1415</v>
      </c>
      <c r="C44" s="308" t="s">
        <v>1416</v>
      </c>
    </row>
    <row r="45" spans="2:3">
      <c r="B45" s="308" t="s">
        <v>1417</v>
      </c>
      <c r="C45" s="308" t="s">
        <v>1418</v>
      </c>
    </row>
    <row r="47" spans="2:3">
      <c r="B47" s="377" t="s">
        <v>267</v>
      </c>
    </row>
    <row r="48" spans="2:3">
      <c r="B48" s="375" t="s">
        <v>1428</v>
      </c>
      <c r="C48" s="308" t="s">
        <v>1419</v>
      </c>
    </row>
    <row r="49" spans="2:3">
      <c r="B49" s="308" t="s">
        <v>1420</v>
      </c>
      <c r="C49" s="308" t="s">
        <v>1421</v>
      </c>
    </row>
    <row r="50" spans="2:3">
      <c r="B50" s="308" t="s">
        <v>1422</v>
      </c>
      <c r="C50" s="308" t="s">
        <v>1423</v>
      </c>
    </row>
    <row r="52" spans="2:3">
      <c r="B52" s="378" t="s">
        <v>269</v>
      </c>
    </row>
    <row r="53" spans="2:3">
      <c r="B53" s="308" t="s">
        <v>1424</v>
      </c>
      <c r="C53" s="308" t="s">
        <v>1425</v>
      </c>
    </row>
    <row r="55" spans="2:3">
      <c r="B55" s="379" t="s">
        <v>1426</v>
      </c>
    </row>
    <row r="56" spans="2:3">
      <c r="B56" s="308" t="s">
        <v>879</v>
      </c>
      <c r="C56" s="308" t="s">
        <v>1427</v>
      </c>
    </row>
    <row r="57" spans="2:3">
      <c r="B57" s="375" t="s">
        <v>712</v>
      </c>
      <c r="C57" s="375"/>
    </row>
    <row r="58" spans="2:3">
      <c r="B58" s="375" t="s">
        <v>713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0EC33-CAEB-4563-8AD7-954248AF0785}">
  <dimension ref="A1:H81"/>
  <sheetViews>
    <sheetView workbookViewId="0"/>
  </sheetViews>
  <sheetFormatPr defaultRowHeight="12.75"/>
  <cols>
    <col min="1" max="1" width="27.5703125" style="120" customWidth="1"/>
    <col min="2" max="2" width="9.140625" style="120" customWidth="1"/>
    <col min="3" max="3" width="7.42578125" style="112" customWidth="1"/>
    <col min="4" max="4" width="16" style="112" customWidth="1"/>
    <col min="5" max="5" width="13.7109375" style="112" customWidth="1"/>
    <col min="6" max="6" width="13" style="46" customWidth="1"/>
    <col min="7" max="7" width="34" style="120" bestFit="1" customWidth="1"/>
    <col min="8" max="8" width="9.140625" style="120"/>
  </cols>
  <sheetData>
    <row r="1" spans="1:8" s="145" customFormat="1">
      <c r="A1" s="143" t="s">
        <v>880</v>
      </c>
      <c r="B1" s="143" t="s">
        <v>881</v>
      </c>
      <c r="C1" s="143" t="s">
        <v>884</v>
      </c>
      <c r="D1" s="242" t="s">
        <v>885</v>
      </c>
      <c r="E1" s="144" t="s">
        <v>882</v>
      </c>
      <c r="F1" s="242" t="s">
        <v>883</v>
      </c>
      <c r="G1" s="143" t="s">
        <v>1372</v>
      </c>
      <c r="H1" s="143" t="s">
        <v>970</v>
      </c>
    </row>
    <row r="2" spans="1:8">
      <c r="A2" s="120" t="s">
        <v>670</v>
      </c>
      <c r="B2" s="120">
        <v>1</v>
      </c>
      <c r="C2" s="112">
        <v>20</v>
      </c>
      <c r="D2" s="112" t="s">
        <v>887</v>
      </c>
      <c r="E2" s="188" t="s">
        <v>996</v>
      </c>
      <c r="F2" s="46">
        <v>25001</v>
      </c>
      <c r="G2" s="120" t="s">
        <v>262</v>
      </c>
    </row>
    <row r="3" spans="1:8">
      <c r="A3" s="120" t="s">
        <v>671</v>
      </c>
      <c r="B3" s="120">
        <v>2</v>
      </c>
      <c r="C3" s="112">
        <v>25</v>
      </c>
      <c r="D3" s="112" t="s">
        <v>887</v>
      </c>
      <c r="E3" s="188" t="s">
        <v>996</v>
      </c>
      <c r="F3" s="46">
        <v>25002</v>
      </c>
      <c r="G3" s="120" t="s">
        <v>262</v>
      </c>
    </row>
    <row r="4" spans="1:8">
      <c r="A4" s="120" t="s">
        <v>672</v>
      </c>
      <c r="B4" s="120">
        <v>3</v>
      </c>
      <c r="C4" s="112">
        <v>50</v>
      </c>
      <c r="D4" s="112" t="s">
        <v>889</v>
      </c>
      <c r="E4" s="188" t="s">
        <v>996</v>
      </c>
      <c r="F4" s="46">
        <v>25003</v>
      </c>
      <c r="G4" s="120" t="s">
        <v>264</v>
      </c>
    </row>
    <row r="5" spans="1:8">
      <c r="A5" s="120" t="s">
        <v>673</v>
      </c>
      <c r="B5" s="120">
        <v>4</v>
      </c>
      <c r="C5" s="112">
        <v>50</v>
      </c>
      <c r="D5" s="112" t="s">
        <v>887</v>
      </c>
      <c r="E5" s="188" t="s">
        <v>996</v>
      </c>
      <c r="F5" s="46">
        <v>25004</v>
      </c>
      <c r="G5" s="120" t="s">
        <v>266</v>
      </c>
    </row>
    <row r="6" spans="1:8">
      <c r="A6" s="120" t="s">
        <v>674</v>
      </c>
      <c r="B6" s="120">
        <v>5</v>
      </c>
      <c r="C6" s="112">
        <v>75</v>
      </c>
      <c r="D6" s="112" t="s">
        <v>889</v>
      </c>
      <c r="E6" s="188" t="s">
        <v>996</v>
      </c>
      <c r="F6" s="46">
        <v>25005</v>
      </c>
      <c r="G6" s="120" t="s">
        <v>267</v>
      </c>
    </row>
    <row r="7" spans="1:8">
      <c r="A7" s="120" t="s">
        <v>675</v>
      </c>
      <c r="B7" s="120">
        <v>6</v>
      </c>
      <c r="C7" s="112">
        <v>75</v>
      </c>
      <c r="D7" s="112" t="s">
        <v>889</v>
      </c>
      <c r="E7" s="188" t="s">
        <v>996</v>
      </c>
      <c r="F7" s="46">
        <v>25006</v>
      </c>
      <c r="G7" s="120" t="s">
        <v>267</v>
      </c>
    </row>
    <row r="8" spans="1:8">
      <c r="A8" s="120" t="s">
        <v>676</v>
      </c>
      <c r="B8" s="120">
        <v>7</v>
      </c>
      <c r="C8" s="112">
        <v>75</v>
      </c>
      <c r="D8" s="112" t="s">
        <v>893</v>
      </c>
      <c r="E8" s="188" t="s">
        <v>996</v>
      </c>
      <c r="F8" s="46">
        <v>25007</v>
      </c>
      <c r="G8" s="120" t="s">
        <v>269</v>
      </c>
    </row>
    <row r="9" spans="1:8">
      <c r="A9" s="120" t="s">
        <v>677</v>
      </c>
      <c r="B9" s="120">
        <v>8</v>
      </c>
      <c r="C9" s="112">
        <v>75</v>
      </c>
      <c r="D9" s="112" t="s">
        <v>887</v>
      </c>
      <c r="E9" s="188" t="s">
        <v>996</v>
      </c>
      <c r="F9" s="46">
        <v>25008</v>
      </c>
      <c r="G9" s="120" t="s">
        <v>268</v>
      </c>
    </row>
    <row r="10" spans="1:8">
      <c r="A10" s="120" t="s">
        <v>678</v>
      </c>
      <c r="B10" s="120">
        <v>9</v>
      </c>
      <c r="C10" s="112">
        <v>50</v>
      </c>
      <c r="D10" s="112" t="s">
        <v>893</v>
      </c>
      <c r="E10" s="188" t="s">
        <v>996</v>
      </c>
      <c r="F10" s="46">
        <v>25009</v>
      </c>
      <c r="G10" s="120" t="s">
        <v>265</v>
      </c>
    </row>
    <row r="11" spans="1:8" ht="15">
      <c r="A11" s="375" t="s">
        <v>1429</v>
      </c>
      <c r="E11" s="188"/>
    </row>
    <row r="12" spans="1:8" ht="15">
      <c r="A12" s="375" t="s">
        <v>1430</v>
      </c>
      <c r="E12" s="188"/>
    </row>
    <row r="13" spans="1:8">
      <c r="A13" s="120" t="s">
        <v>964</v>
      </c>
    </row>
    <row r="14" spans="1:8">
      <c r="A14" s="120" t="s">
        <v>680</v>
      </c>
      <c r="B14" s="120">
        <v>20</v>
      </c>
      <c r="C14" s="112">
        <v>400</v>
      </c>
      <c r="D14" s="112" t="s">
        <v>906</v>
      </c>
      <c r="E14" s="112" t="s">
        <v>908</v>
      </c>
      <c r="F14" s="46">
        <v>25020</v>
      </c>
      <c r="G14" s="120" t="s">
        <v>69</v>
      </c>
      <c r="H14" s="120" t="s">
        <v>1373</v>
      </c>
    </row>
    <row r="15" spans="1:8">
      <c r="A15" s="120" t="s">
        <v>964</v>
      </c>
    </row>
    <row r="16" spans="1:8">
      <c r="A16" s="120" t="s">
        <v>1156</v>
      </c>
      <c r="B16" s="120">
        <v>26</v>
      </c>
      <c r="C16" s="112">
        <v>4</v>
      </c>
      <c r="D16" s="112" t="s">
        <v>889</v>
      </c>
      <c r="E16" s="112" t="s">
        <v>996</v>
      </c>
      <c r="F16" s="46">
        <v>25026</v>
      </c>
      <c r="G16" s="120" t="s">
        <v>262</v>
      </c>
    </row>
    <row r="17" spans="1:8">
      <c r="A17" s="120" t="s">
        <v>964</v>
      </c>
    </row>
    <row r="18" spans="1:8">
      <c r="A18" s="120" t="s">
        <v>894</v>
      </c>
      <c r="B18" s="120">
        <v>60</v>
      </c>
      <c r="C18" s="112">
        <v>300</v>
      </c>
      <c r="D18" s="112" t="s">
        <v>895</v>
      </c>
      <c r="E18" s="112" t="s">
        <v>94</v>
      </c>
      <c r="F18" s="46">
        <v>25060</v>
      </c>
      <c r="G18" s="120" t="s">
        <v>240</v>
      </c>
    </row>
    <row r="19" spans="1:8">
      <c r="A19" s="120" t="s">
        <v>820</v>
      </c>
      <c r="B19" s="120">
        <v>61</v>
      </c>
      <c r="C19" s="112">
        <v>50</v>
      </c>
      <c r="D19" s="112" t="s">
        <v>893</v>
      </c>
      <c r="E19" s="188" t="s">
        <v>996</v>
      </c>
      <c r="F19" s="46">
        <v>25061</v>
      </c>
      <c r="G19" s="120" t="s">
        <v>265</v>
      </c>
    </row>
    <row r="20" spans="1:8">
      <c r="A20" s="120" t="s">
        <v>896</v>
      </c>
      <c r="B20" s="120">
        <v>62</v>
      </c>
      <c r="C20" s="112">
        <v>50</v>
      </c>
      <c r="D20" s="112" t="s">
        <v>887</v>
      </c>
      <c r="E20" s="188" t="s">
        <v>94</v>
      </c>
      <c r="F20" s="46" t="s">
        <v>94</v>
      </c>
      <c r="G20" s="120" t="s">
        <v>1375</v>
      </c>
    </row>
    <row r="21" spans="1:8">
      <c r="A21" s="120" t="s">
        <v>822</v>
      </c>
      <c r="B21" s="120">
        <v>63</v>
      </c>
      <c r="C21" s="112">
        <v>60</v>
      </c>
      <c r="D21" s="112" t="s">
        <v>889</v>
      </c>
      <c r="E21" s="188" t="s">
        <v>996</v>
      </c>
      <c r="F21" s="46">
        <v>25063</v>
      </c>
      <c r="G21" s="120" t="s">
        <v>264</v>
      </c>
    </row>
    <row r="22" spans="1:8">
      <c r="A22" s="120" t="s">
        <v>964</v>
      </c>
    </row>
    <row r="23" spans="1:8">
      <c r="A23" s="120" t="s">
        <v>915</v>
      </c>
      <c r="B23" s="120">
        <v>80</v>
      </c>
      <c r="C23" s="112">
        <v>75</v>
      </c>
      <c r="D23" s="112" t="s">
        <v>887</v>
      </c>
      <c r="E23" s="188" t="s">
        <v>996</v>
      </c>
      <c r="F23" s="46">
        <v>25080</v>
      </c>
      <c r="G23" s="120" t="s">
        <v>975</v>
      </c>
    </row>
    <row r="24" spans="1:8">
      <c r="A24" s="146" t="s">
        <v>916</v>
      </c>
      <c r="B24" s="120">
        <v>86</v>
      </c>
      <c r="C24" s="112">
        <v>75</v>
      </c>
      <c r="D24" s="112" t="s">
        <v>889</v>
      </c>
      <c r="E24" s="112" t="s">
        <v>892</v>
      </c>
      <c r="F24" s="46">
        <v>25086</v>
      </c>
      <c r="G24" s="120" t="s">
        <v>976</v>
      </c>
      <c r="H24" s="120" t="s">
        <v>976</v>
      </c>
    </row>
    <row r="25" spans="1:8">
      <c r="A25" s="146" t="s">
        <v>937</v>
      </c>
      <c r="B25" s="120">
        <v>88</v>
      </c>
      <c r="C25" s="112">
        <v>150</v>
      </c>
      <c r="D25" s="112" t="s">
        <v>887</v>
      </c>
      <c r="E25" s="112" t="s">
        <v>892</v>
      </c>
      <c r="F25" s="46" t="s">
        <v>94</v>
      </c>
      <c r="G25" s="120" t="s">
        <v>94</v>
      </c>
    </row>
    <row r="26" spans="1:8">
      <c r="A26" s="223" t="s">
        <v>964</v>
      </c>
    </row>
    <row r="27" spans="1:8">
      <c r="A27" s="120" t="s">
        <v>890</v>
      </c>
      <c r="B27" s="120">
        <v>212</v>
      </c>
      <c r="C27" s="112">
        <v>100</v>
      </c>
      <c r="D27" s="112" t="s">
        <v>889</v>
      </c>
      <c r="E27" s="112" t="s">
        <v>888</v>
      </c>
      <c r="F27" s="46">
        <v>25212</v>
      </c>
      <c r="G27" s="120" t="s">
        <v>973</v>
      </c>
    </row>
    <row r="28" spans="1:8">
      <c r="A28" s="120" t="s">
        <v>964</v>
      </c>
    </row>
    <row r="29" spans="1:8">
      <c r="A29" s="120" t="s">
        <v>912</v>
      </c>
      <c r="B29" s="120">
        <v>260</v>
      </c>
      <c r="C29" s="112">
        <v>100</v>
      </c>
      <c r="D29" s="112" t="s">
        <v>887</v>
      </c>
      <c r="E29" s="112" t="s">
        <v>888</v>
      </c>
      <c r="F29" s="46">
        <v>25260</v>
      </c>
      <c r="G29" s="120" t="s">
        <v>972</v>
      </c>
      <c r="H29" s="120" t="s">
        <v>971</v>
      </c>
    </row>
    <row r="30" spans="1:8">
      <c r="A30" s="120" t="s">
        <v>964</v>
      </c>
    </row>
    <row r="31" spans="1:8">
      <c r="A31" s="120" t="s">
        <v>913</v>
      </c>
      <c r="B31" s="120">
        <v>451</v>
      </c>
      <c r="C31" s="112">
        <v>75</v>
      </c>
      <c r="D31" s="112" t="s">
        <v>893</v>
      </c>
      <c r="E31" s="188" t="s">
        <v>996</v>
      </c>
      <c r="F31" s="46">
        <v>25451</v>
      </c>
      <c r="G31" s="120" t="s">
        <v>974</v>
      </c>
    </row>
    <row r="32" spans="1:8">
      <c r="A32" s="120" t="s">
        <v>914</v>
      </c>
      <c r="B32" s="120">
        <v>453</v>
      </c>
      <c r="C32" s="112">
        <v>75</v>
      </c>
      <c r="D32" s="112" t="s">
        <v>893</v>
      </c>
      <c r="E32" s="188" t="s">
        <v>996</v>
      </c>
      <c r="F32" s="46">
        <v>25453</v>
      </c>
      <c r="G32" s="120" t="s">
        <v>974</v>
      </c>
    </row>
    <row r="33" spans="1:7">
      <c r="A33" s="120" t="s">
        <v>964</v>
      </c>
      <c r="E33" s="188"/>
    </row>
    <row r="34" spans="1:7">
      <c r="A34" s="120" t="s">
        <v>698</v>
      </c>
      <c r="B34" s="120">
        <v>530</v>
      </c>
      <c r="C34" s="112">
        <v>50</v>
      </c>
      <c r="D34" s="112" t="s">
        <v>887</v>
      </c>
      <c r="E34" s="188" t="s">
        <v>996</v>
      </c>
      <c r="F34" s="46">
        <v>25530</v>
      </c>
      <c r="G34" s="120" t="s">
        <v>266</v>
      </c>
    </row>
    <row r="35" spans="1:7">
      <c r="A35" s="120" t="s">
        <v>964</v>
      </c>
      <c r="E35" s="188"/>
    </row>
    <row r="36" spans="1:7">
      <c r="A36" s="120" t="s">
        <v>699</v>
      </c>
      <c r="B36" s="120">
        <v>540</v>
      </c>
      <c r="C36" s="112">
        <v>50</v>
      </c>
      <c r="D36" s="112" t="s">
        <v>889</v>
      </c>
      <c r="E36" s="188" t="s">
        <v>996</v>
      </c>
      <c r="F36" s="46">
        <v>25540</v>
      </c>
      <c r="G36" s="120" t="s">
        <v>267</v>
      </c>
    </row>
    <row r="37" spans="1:7">
      <c r="A37" s="120" t="s">
        <v>964</v>
      </c>
    </row>
    <row r="38" spans="1:7">
      <c r="A38" s="120" t="s">
        <v>904</v>
      </c>
      <c r="B38" s="120">
        <v>550</v>
      </c>
      <c r="C38" s="112">
        <v>50</v>
      </c>
      <c r="D38" s="112" t="s">
        <v>898</v>
      </c>
      <c r="E38" s="112" t="s">
        <v>902</v>
      </c>
      <c r="F38" s="46">
        <v>25550</v>
      </c>
      <c r="G38" s="120" t="s">
        <v>277</v>
      </c>
    </row>
    <row r="39" spans="1:7">
      <c r="A39" s="120" t="s">
        <v>901</v>
      </c>
      <c r="B39" s="120">
        <v>551</v>
      </c>
      <c r="C39" s="112">
        <v>50</v>
      </c>
      <c r="D39" s="112" t="s">
        <v>898</v>
      </c>
      <c r="E39" s="112" t="s">
        <v>902</v>
      </c>
      <c r="F39" s="46">
        <v>25551</v>
      </c>
      <c r="G39" s="120" t="s">
        <v>277</v>
      </c>
    </row>
    <row r="40" spans="1:7">
      <c r="A40" s="120" t="s">
        <v>909</v>
      </c>
      <c r="B40" s="120">
        <v>552</v>
      </c>
      <c r="C40" s="112">
        <v>50</v>
      </c>
      <c r="D40" s="112" t="s">
        <v>895</v>
      </c>
      <c r="E40" s="112" t="s">
        <v>902</v>
      </c>
      <c r="F40" s="46">
        <v>25552</v>
      </c>
      <c r="G40" s="120" t="s">
        <v>277</v>
      </c>
    </row>
    <row r="41" spans="1:7">
      <c r="A41" s="120" t="s">
        <v>964</v>
      </c>
      <c r="B41" s="120">
        <v>553</v>
      </c>
    </row>
    <row r="42" spans="1:7">
      <c r="A42" s="120" t="s">
        <v>897</v>
      </c>
      <c r="B42" s="120">
        <v>554</v>
      </c>
      <c r="C42" s="112">
        <v>50</v>
      </c>
      <c r="D42" s="112" t="s">
        <v>898</v>
      </c>
      <c r="E42" s="112" t="s">
        <v>902</v>
      </c>
      <c r="F42" s="46">
        <v>25554</v>
      </c>
      <c r="G42" s="120" t="s">
        <v>277</v>
      </c>
    </row>
    <row r="43" spans="1:7">
      <c r="A43" s="120" t="s">
        <v>964</v>
      </c>
    </row>
    <row r="44" spans="1:7">
      <c r="A44" s="120" t="s">
        <v>704</v>
      </c>
      <c r="B44" s="120">
        <v>670</v>
      </c>
      <c r="C44" s="112">
        <v>50</v>
      </c>
      <c r="D44" s="112" t="s">
        <v>94</v>
      </c>
      <c r="E44" s="112" t="s">
        <v>903</v>
      </c>
      <c r="F44" s="46">
        <v>25670</v>
      </c>
      <c r="G44" s="120" t="s">
        <v>273</v>
      </c>
    </row>
    <row r="45" spans="1:7">
      <c r="A45" s="120" t="s">
        <v>964</v>
      </c>
    </row>
    <row r="46" spans="1:7">
      <c r="A46" s="120" t="s">
        <v>1148</v>
      </c>
      <c r="B46" s="120">
        <v>673</v>
      </c>
      <c r="C46" s="112">
        <v>2</v>
      </c>
      <c r="D46" s="112" t="s">
        <v>889</v>
      </c>
      <c r="E46" s="112" t="s">
        <v>996</v>
      </c>
      <c r="F46" s="46">
        <v>25673</v>
      </c>
      <c r="G46" s="120" t="s">
        <v>262</v>
      </c>
    </row>
    <row r="47" spans="1:7">
      <c r="A47" s="120" t="s">
        <v>964</v>
      </c>
    </row>
    <row r="48" spans="1:7">
      <c r="A48" s="120" t="s">
        <v>1025</v>
      </c>
      <c r="B48" s="120">
        <v>730</v>
      </c>
      <c r="C48" s="112">
        <v>20</v>
      </c>
      <c r="D48" s="112" t="s">
        <v>893</v>
      </c>
      <c r="E48" s="188" t="s">
        <v>996</v>
      </c>
      <c r="F48" s="46">
        <v>25730</v>
      </c>
      <c r="G48" s="120" t="s">
        <v>262</v>
      </c>
    </row>
    <row r="49" spans="1:8">
      <c r="A49" s="120" t="s">
        <v>964</v>
      </c>
      <c r="E49" s="188"/>
    </row>
    <row r="50" spans="1:8">
      <c r="A50" s="120" t="s">
        <v>1151</v>
      </c>
      <c r="B50" s="120">
        <v>733</v>
      </c>
      <c r="C50" s="112">
        <v>10</v>
      </c>
      <c r="D50" s="112" t="s">
        <v>887</v>
      </c>
      <c r="E50" s="188" t="s">
        <v>996</v>
      </c>
      <c r="F50" s="46">
        <v>25733</v>
      </c>
      <c r="G50" s="120" t="s">
        <v>262</v>
      </c>
    </row>
    <row r="51" spans="1:8">
      <c r="A51" s="120" t="s">
        <v>964</v>
      </c>
    </row>
    <row r="52" spans="1:8">
      <c r="A52" s="120" t="s">
        <v>706</v>
      </c>
      <c r="B52" s="120">
        <v>760</v>
      </c>
      <c r="C52" s="112">
        <v>10</v>
      </c>
      <c r="D52" s="112" t="s">
        <v>887</v>
      </c>
      <c r="E52" s="188" t="s">
        <v>996</v>
      </c>
      <c r="F52" s="46">
        <v>25760</v>
      </c>
      <c r="G52" s="120" t="s">
        <v>262</v>
      </c>
    </row>
    <row r="53" spans="1:8">
      <c r="A53" s="120" t="s">
        <v>964</v>
      </c>
      <c r="E53" s="188"/>
    </row>
    <row r="54" spans="1:8">
      <c r="A54" s="120" t="s">
        <v>1155</v>
      </c>
      <c r="B54" s="120">
        <v>811</v>
      </c>
      <c r="C54" s="112">
        <v>10</v>
      </c>
      <c r="D54" s="112" t="s">
        <v>895</v>
      </c>
      <c r="E54" s="188" t="s">
        <v>996</v>
      </c>
      <c r="F54" s="46">
        <v>25811</v>
      </c>
      <c r="G54" s="120" t="s">
        <v>262</v>
      </c>
      <c r="H54" s="120" t="s">
        <v>971</v>
      </c>
    </row>
    <row r="55" spans="1:8">
      <c r="A55" s="120" t="s">
        <v>964</v>
      </c>
    </row>
    <row r="56" spans="1:8">
      <c r="A56" s="120" t="s">
        <v>714</v>
      </c>
      <c r="B56" s="120">
        <v>1020</v>
      </c>
      <c r="C56" s="112">
        <v>25</v>
      </c>
      <c r="D56" s="112" t="s">
        <v>94</v>
      </c>
      <c r="E56" s="188" t="s">
        <v>996</v>
      </c>
      <c r="F56" s="46">
        <v>26020</v>
      </c>
      <c r="G56" s="120" t="s">
        <v>262</v>
      </c>
    </row>
    <row r="57" spans="1:8">
      <c r="A57" s="120" t="s">
        <v>715</v>
      </c>
      <c r="B57" s="120">
        <v>1021</v>
      </c>
      <c r="C57" s="112">
        <v>25</v>
      </c>
      <c r="D57" s="112" t="s">
        <v>94</v>
      </c>
      <c r="E57" s="188" t="s">
        <v>996</v>
      </c>
      <c r="F57" s="46">
        <v>26021</v>
      </c>
      <c r="G57" s="120" t="s">
        <v>262</v>
      </c>
    </row>
    <row r="58" spans="1:8">
      <c r="A58" s="120" t="s">
        <v>1150</v>
      </c>
      <c r="B58" s="120">
        <v>1022</v>
      </c>
      <c r="C58" s="112">
        <v>20</v>
      </c>
      <c r="D58" s="112" t="s">
        <v>887</v>
      </c>
      <c r="E58" s="188" t="s">
        <v>996</v>
      </c>
      <c r="F58" s="46">
        <v>26022</v>
      </c>
      <c r="G58" s="120" t="s">
        <v>262</v>
      </c>
    </row>
    <row r="59" spans="1:8">
      <c r="A59" s="120" t="s">
        <v>1153</v>
      </c>
      <c r="B59" s="120">
        <v>1023</v>
      </c>
      <c r="C59" s="112">
        <v>25</v>
      </c>
      <c r="D59" s="112" t="s">
        <v>1154</v>
      </c>
      <c r="E59" s="188" t="s">
        <v>996</v>
      </c>
      <c r="F59" s="46">
        <v>26023</v>
      </c>
      <c r="G59" s="120" t="s">
        <v>262</v>
      </c>
    </row>
    <row r="60" spans="1:8">
      <c r="A60" s="120" t="s">
        <v>1152</v>
      </c>
      <c r="B60" s="120">
        <v>1024</v>
      </c>
      <c r="C60" s="112">
        <v>18</v>
      </c>
      <c r="D60" s="112" t="s">
        <v>893</v>
      </c>
      <c r="E60" s="188" t="s">
        <v>996</v>
      </c>
      <c r="F60" s="46">
        <v>26024</v>
      </c>
      <c r="G60" s="120" t="s">
        <v>262</v>
      </c>
    </row>
    <row r="61" spans="1:8">
      <c r="A61" s="120" t="s">
        <v>964</v>
      </c>
      <c r="E61" s="188"/>
    </row>
    <row r="62" spans="1:8">
      <c r="A62" s="120" t="s">
        <v>1149</v>
      </c>
      <c r="B62" s="120">
        <v>1027</v>
      </c>
      <c r="C62" s="112">
        <v>15</v>
      </c>
      <c r="D62" s="112" t="s">
        <v>893</v>
      </c>
      <c r="E62" s="188" t="s">
        <v>996</v>
      </c>
      <c r="F62" s="46">
        <v>26027</v>
      </c>
      <c r="G62" s="120" t="s">
        <v>262</v>
      </c>
    </row>
    <row r="63" spans="1:8">
      <c r="A63" s="120" t="s">
        <v>964</v>
      </c>
      <c r="E63" s="188"/>
    </row>
    <row r="64" spans="1:8">
      <c r="A64" s="120" t="s">
        <v>716</v>
      </c>
      <c r="B64" s="120">
        <v>1030</v>
      </c>
      <c r="C64" s="112">
        <v>50</v>
      </c>
      <c r="D64" s="112" t="s">
        <v>887</v>
      </c>
      <c r="E64" s="188" t="s">
        <v>996</v>
      </c>
      <c r="F64" s="46">
        <v>26030</v>
      </c>
      <c r="G64" s="120" t="s">
        <v>266</v>
      </c>
    </row>
    <row r="65" spans="1:7">
      <c r="A65" s="120" t="s">
        <v>964</v>
      </c>
      <c r="E65" s="188"/>
    </row>
    <row r="66" spans="1:7">
      <c r="A66" s="120" t="s">
        <v>717</v>
      </c>
      <c r="B66" s="120">
        <v>1050</v>
      </c>
      <c r="C66" s="112">
        <v>50</v>
      </c>
      <c r="D66" s="112" t="s">
        <v>887</v>
      </c>
      <c r="E66" s="188" t="s">
        <v>996</v>
      </c>
      <c r="F66" s="46">
        <v>26050</v>
      </c>
      <c r="G66" s="120" t="s">
        <v>266</v>
      </c>
    </row>
    <row r="67" spans="1:7">
      <c r="A67" s="120" t="s">
        <v>964</v>
      </c>
    </row>
    <row r="68" spans="1:7">
      <c r="A68" s="120" t="s">
        <v>907</v>
      </c>
      <c r="B68" s="120">
        <v>1110</v>
      </c>
      <c r="C68" s="112">
        <v>100</v>
      </c>
      <c r="D68" s="112" t="s">
        <v>898</v>
      </c>
      <c r="E68" s="112" t="s">
        <v>900</v>
      </c>
      <c r="F68" s="46">
        <v>26110</v>
      </c>
      <c r="G68" s="120" t="s">
        <v>275</v>
      </c>
    </row>
    <row r="69" spans="1:7">
      <c r="A69" s="120" t="s">
        <v>899</v>
      </c>
      <c r="B69" s="120">
        <v>1120</v>
      </c>
      <c r="C69" s="112">
        <v>100</v>
      </c>
      <c r="D69" s="112" t="s">
        <v>895</v>
      </c>
      <c r="E69" s="112" t="s">
        <v>900</v>
      </c>
      <c r="F69" s="46">
        <v>26120</v>
      </c>
      <c r="G69" s="120" t="s">
        <v>274</v>
      </c>
    </row>
    <row r="70" spans="1:7">
      <c r="A70" s="120" t="s">
        <v>905</v>
      </c>
      <c r="B70" s="120">
        <v>1130</v>
      </c>
      <c r="C70" s="112">
        <v>100</v>
      </c>
      <c r="D70" s="112" t="s">
        <v>906</v>
      </c>
      <c r="E70" s="112" t="s">
        <v>900</v>
      </c>
      <c r="F70" s="46">
        <v>26130</v>
      </c>
      <c r="G70" s="120" t="s">
        <v>276</v>
      </c>
    </row>
    <row r="71" spans="1:7">
      <c r="A71" s="120" t="s">
        <v>964</v>
      </c>
    </row>
    <row r="72" spans="1:7">
      <c r="A72" s="120" t="s">
        <v>911</v>
      </c>
      <c r="B72" s="120">
        <v>1543</v>
      </c>
      <c r="C72" s="112">
        <v>100</v>
      </c>
      <c r="D72" s="112" t="s">
        <v>887</v>
      </c>
      <c r="E72" s="112" t="s">
        <v>969</v>
      </c>
      <c r="F72" s="46">
        <v>26543</v>
      </c>
      <c r="G72" s="120" t="s">
        <v>1374</v>
      </c>
    </row>
    <row r="73" spans="1:7">
      <c r="A73" s="120" t="s">
        <v>964</v>
      </c>
    </row>
    <row r="74" spans="1:7">
      <c r="A74" s="120" t="s">
        <v>962</v>
      </c>
      <c r="B74" s="120">
        <v>1558</v>
      </c>
      <c r="C74" s="112">
        <v>50</v>
      </c>
      <c r="D74" s="112" t="s">
        <v>986</v>
      </c>
      <c r="E74" s="188" t="s">
        <v>996</v>
      </c>
      <c r="F74" s="46">
        <v>26558</v>
      </c>
      <c r="G74" s="120" t="s">
        <v>277</v>
      </c>
    </row>
    <row r="75" spans="1:7">
      <c r="A75" s="120" t="s">
        <v>938</v>
      </c>
      <c r="B75" s="120">
        <v>1793</v>
      </c>
      <c r="C75" s="112">
        <v>50</v>
      </c>
      <c r="D75" s="112" t="s">
        <v>893</v>
      </c>
      <c r="E75" s="188" t="s">
        <v>996</v>
      </c>
      <c r="F75" s="46" t="s">
        <v>94</v>
      </c>
      <c r="G75" s="120" t="s">
        <v>94</v>
      </c>
    </row>
    <row r="76" spans="1:7">
      <c r="A76" s="120" t="s">
        <v>964</v>
      </c>
    </row>
    <row r="77" spans="1:7">
      <c r="A77" s="120" t="s">
        <v>886</v>
      </c>
      <c r="B77" s="120">
        <v>3025</v>
      </c>
      <c r="C77" s="112">
        <v>200</v>
      </c>
      <c r="D77" s="112" t="s">
        <v>887</v>
      </c>
      <c r="E77" s="112" t="s">
        <v>888</v>
      </c>
      <c r="F77" s="46" t="s">
        <v>94</v>
      </c>
      <c r="G77" s="120" t="s">
        <v>94</v>
      </c>
    </row>
    <row r="78" spans="1:7">
      <c r="A78" s="120" t="s">
        <v>821</v>
      </c>
      <c r="B78" s="120">
        <v>3035</v>
      </c>
      <c r="C78" s="112">
        <v>30</v>
      </c>
      <c r="D78" s="112" t="s">
        <v>893</v>
      </c>
      <c r="E78" s="112" t="s">
        <v>996</v>
      </c>
      <c r="F78" s="46">
        <v>28035</v>
      </c>
      <c r="G78" s="120" t="s">
        <v>265</v>
      </c>
    </row>
    <row r="79" spans="1:7">
      <c r="A79" s="120" t="s">
        <v>964</v>
      </c>
    </row>
    <row r="80" spans="1:7">
      <c r="A80" s="120" t="s">
        <v>910</v>
      </c>
      <c r="B80" s="120">
        <v>3700</v>
      </c>
      <c r="C80" s="112">
        <v>200</v>
      </c>
      <c r="D80" s="112" t="s">
        <v>887</v>
      </c>
      <c r="E80" s="112" t="s">
        <v>892</v>
      </c>
      <c r="F80" s="46">
        <v>28700</v>
      </c>
      <c r="G80" s="120" t="s">
        <v>968</v>
      </c>
    </row>
    <row r="81" spans="1:7">
      <c r="A81" s="120" t="s">
        <v>891</v>
      </c>
      <c r="B81" s="120">
        <v>3964</v>
      </c>
      <c r="C81" s="112">
        <v>200</v>
      </c>
      <c r="D81" s="112" t="s">
        <v>887</v>
      </c>
      <c r="E81" s="112" t="s">
        <v>892</v>
      </c>
      <c r="F81" s="46" t="s">
        <v>94</v>
      </c>
      <c r="G81" s="120" t="s">
        <v>94</v>
      </c>
    </row>
  </sheetData>
  <autoFilter ref="A1:H81" xr:uid="{824D4C26-CD87-4096-8975-7A297F88C415}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3AE64-86C3-4266-B6A2-2AF9F0132F05}">
  <dimension ref="A1:S102"/>
  <sheetViews>
    <sheetView workbookViewId="0"/>
  </sheetViews>
  <sheetFormatPr defaultRowHeight="12.75"/>
  <cols>
    <col min="1" max="1" width="4.5703125" style="112" bestFit="1" customWidth="1"/>
    <col min="2" max="2" width="8.85546875" style="183" bestFit="1" customWidth="1"/>
    <col min="3" max="3" width="16.7109375" style="46" bestFit="1" customWidth="1"/>
    <col min="4" max="4" width="2.5703125" style="182" customWidth="1"/>
    <col min="5" max="5" width="4.5703125" style="112" bestFit="1" customWidth="1"/>
    <col min="6" max="6" width="8.85546875" style="183" bestFit="1" customWidth="1"/>
    <col min="7" max="7" width="16.7109375" bestFit="1" customWidth="1"/>
    <col min="8" max="8" width="2.5703125" style="182" customWidth="1"/>
    <col min="9" max="9" width="4.5703125" style="112" bestFit="1" customWidth="1"/>
    <col min="10" max="10" width="8.85546875" style="183" bestFit="1" customWidth="1"/>
    <col min="11" max="11" width="16.7109375" bestFit="1" customWidth="1"/>
    <col min="12" max="12" width="2.5703125" style="182" customWidth="1"/>
    <col min="13" max="13" width="4.5703125" style="112" bestFit="1" customWidth="1"/>
    <col min="14" max="14" width="8.85546875" style="183" bestFit="1" customWidth="1"/>
    <col min="15" max="15" width="16.7109375" bestFit="1" customWidth="1"/>
    <col min="16" max="16" width="2.5703125" style="182" customWidth="1"/>
    <col min="17" max="17" width="4.5703125" bestFit="1" customWidth="1"/>
    <col min="18" max="18" width="11.85546875" bestFit="1" customWidth="1"/>
    <col min="19" max="19" width="16.7109375" bestFit="1" customWidth="1"/>
  </cols>
  <sheetData>
    <row r="1" spans="1:19">
      <c r="A1" s="204" t="s">
        <v>997</v>
      </c>
      <c r="D1"/>
      <c r="H1"/>
      <c r="L1"/>
      <c r="P1"/>
    </row>
    <row r="2" spans="1:19" s="180" customFormat="1">
      <c r="A2" s="184" t="s">
        <v>993</v>
      </c>
      <c r="B2" s="185" t="s">
        <v>994</v>
      </c>
      <c r="C2" s="186" t="s">
        <v>995</v>
      </c>
      <c r="D2" s="187"/>
      <c r="E2" s="184" t="s">
        <v>993</v>
      </c>
      <c r="F2" s="185" t="s">
        <v>994</v>
      </c>
      <c r="G2" s="186" t="s">
        <v>995</v>
      </c>
      <c r="H2" s="187"/>
      <c r="I2" s="184" t="s">
        <v>993</v>
      </c>
      <c r="J2" s="185" t="s">
        <v>994</v>
      </c>
      <c r="K2" s="186" t="s">
        <v>995</v>
      </c>
      <c r="L2" s="187"/>
      <c r="M2" s="184" t="s">
        <v>993</v>
      </c>
      <c r="N2" s="185" t="s">
        <v>994</v>
      </c>
      <c r="O2" s="186" t="s">
        <v>995</v>
      </c>
      <c r="P2" s="182"/>
      <c r="Q2" s="179"/>
      <c r="R2" s="181"/>
      <c r="S2" s="179"/>
    </row>
    <row r="3" spans="1:19">
      <c r="A3" s="112">
        <v>1</v>
      </c>
      <c r="B3" s="183">
        <f>2*SQRT(A3)</f>
        <v>2</v>
      </c>
      <c r="C3" s="46">
        <f>ROUNDUP(A3/ROUNDDOWN(B3,0),0)</f>
        <v>1</v>
      </c>
      <c r="E3" s="112">
        <v>101</v>
      </c>
      <c r="F3" s="183">
        <f>2*SQRT(E3)</f>
        <v>20.09975124224178</v>
      </c>
      <c r="G3" s="46">
        <f>ROUNDUP(E3/ROUNDDOWN(F3,0),0)</f>
        <v>6</v>
      </c>
      <c r="I3" s="112">
        <v>201</v>
      </c>
      <c r="J3" s="183">
        <f>2*SQRT(I3)</f>
        <v>28.354893757515651</v>
      </c>
      <c r="K3" s="46">
        <f>ROUNDUP(I3/ROUNDDOWN(J3,0),0)</f>
        <v>8</v>
      </c>
      <c r="M3" s="112">
        <v>301</v>
      </c>
      <c r="N3" s="183">
        <f>2*SQRT(M3)</f>
        <v>34.698703145794944</v>
      </c>
      <c r="O3" s="46">
        <f>ROUNDUP(M3/ROUNDDOWN(N3,0),0)</f>
        <v>9</v>
      </c>
      <c r="Q3" s="46"/>
      <c r="R3" s="112"/>
      <c r="S3" s="46"/>
    </row>
    <row r="4" spans="1:19">
      <c r="A4" s="112">
        <v>2</v>
      </c>
      <c r="B4" s="183">
        <f t="shared" ref="B4:B67" si="0">2*SQRT(A4)</f>
        <v>2.8284271247461903</v>
      </c>
      <c r="C4" s="46">
        <f t="shared" ref="C4:C13" si="1">ROUNDUP(A4/ROUNDDOWN(B4,0),0)</f>
        <v>1</v>
      </c>
      <c r="E4" s="112">
        <v>102</v>
      </c>
      <c r="F4" s="183">
        <f t="shared" ref="F4:F67" si="2">2*SQRT(E4)</f>
        <v>20.199009876724155</v>
      </c>
      <c r="G4" s="46">
        <f t="shared" ref="G4:G52" si="3">ROUNDUP(E4/ROUNDDOWN(F4,0),0)</f>
        <v>6</v>
      </c>
      <c r="I4" s="112">
        <v>202</v>
      </c>
      <c r="J4" s="183">
        <f t="shared" ref="J4:J67" si="4">2*SQRT(I4)</f>
        <v>28.42534080710379</v>
      </c>
      <c r="K4" s="46">
        <f t="shared" ref="K4:K52" si="5">ROUNDUP(I4/ROUNDDOWN(J4,0),0)</f>
        <v>8</v>
      </c>
      <c r="M4" s="112">
        <v>302</v>
      </c>
      <c r="N4" s="183">
        <f t="shared" ref="N4:N67" si="6">2*SQRT(M4)</f>
        <v>34.756294393965533</v>
      </c>
      <c r="O4" s="46">
        <f>ROUNDUP(M4/ROUNDDOWN(N4,0),0)</f>
        <v>9</v>
      </c>
      <c r="Q4" s="46"/>
      <c r="R4" s="112"/>
      <c r="S4" s="46"/>
    </row>
    <row r="5" spans="1:19">
      <c r="A5" s="112">
        <v>3</v>
      </c>
      <c r="B5" s="183">
        <f t="shared" si="0"/>
        <v>3.4641016151377544</v>
      </c>
      <c r="C5" s="46">
        <f t="shared" si="1"/>
        <v>1</v>
      </c>
      <c r="E5" s="112">
        <v>103</v>
      </c>
      <c r="F5" s="183">
        <f t="shared" si="2"/>
        <v>20.297783130184438</v>
      </c>
      <c r="G5" s="46">
        <f t="shared" si="3"/>
        <v>6</v>
      </c>
      <c r="I5" s="112">
        <v>203</v>
      </c>
      <c r="J5" s="183">
        <f t="shared" si="4"/>
        <v>28.495613697550013</v>
      </c>
      <c r="K5" s="46">
        <f t="shared" si="5"/>
        <v>8</v>
      </c>
      <c r="M5" s="112">
        <v>303</v>
      </c>
      <c r="N5" s="183">
        <f t="shared" si="6"/>
        <v>34.813790371058424</v>
      </c>
      <c r="O5" s="46">
        <f>ROUNDUP(M5/ROUNDDOWN(N5,0),0)</f>
        <v>9</v>
      </c>
      <c r="Q5" s="46"/>
      <c r="R5" s="112"/>
      <c r="S5" s="46"/>
    </row>
    <row r="6" spans="1:19">
      <c r="A6" s="112">
        <v>4</v>
      </c>
      <c r="B6" s="183">
        <f t="shared" si="0"/>
        <v>4</v>
      </c>
      <c r="C6" s="46">
        <f t="shared" si="1"/>
        <v>1</v>
      </c>
      <c r="E6" s="112">
        <v>104</v>
      </c>
      <c r="F6" s="183">
        <f t="shared" si="2"/>
        <v>20.396078054371138</v>
      </c>
      <c r="G6" s="46">
        <f t="shared" si="3"/>
        <v>6</v>
      </c>
      <c r="I6" s="112">
        <v>204</v>
      </c>
      <c r="J6" s="183">
        <f t="shared" si="4"/>
        <v>28.565713714171402</v>
      </c>
      <c r="K6" s="46">
        <f t="shared" si="5"/>
        <v>8</v>
      </c>
      <c r="M6" s="112">
        <v>304</v>
      </c>
      <c r="N6" s="183">
        <f t="shared" si="6"/>
        <v>34.871191548325392</v>
      </c>
      <c r="O6" s="46">
        <f>ROUNDUP(M6/ROUNDDOWN(N6,0),0)</f>
        <v>9</v>
      </c>
      <c r="Q6" s="46"/>
      <c r="R6" s="112"/>
      <c r="S6" s="46"/>
    </row>
    <row r="7" spans="1:19">
      <c r="A7" s="112">
        <v>5</v>
      </c>
      <c r="B7" s="183">
        <f t="shared" si="0"/>
        <v>4.4721359549995796</v>
      </c>
      <c r="C7" s="46">
        <f t="shared" si="1"/>
        <v>2</v>
      </c>
      <c r="E7" s="112">
        <v>105</v>
      </c>
      <c r="F7" s="183">
        <f t="shared" si="2"/>
        <v>20.493901531919196</v>
      </c>
      <c r="G7" s="46">
        <f t="shared" si="3"/>
        <v>6</v>
      </c>
      <c r="I7" s="112">
        <v>205</v>
      </c>
      <c r="J7" s="183">
        <f t="shared" si="4"/>
        <v>28.635642126552707</v>
      </c>
      <c r="K7" s="46">
        <f t="shared" si="5"/>
        <v>8</v>
      </c>
      <c r="M7" s="112">
        <v>305</v>
      </c>
      <c r="N7" s="183">
        <f t="shared" si="6"/>
        <v>34.928498393145958</v>
      </c>
      <c r="O7" s="46">
        <f t="shared" ref="O7:O52" si="7">ROUNDUP(M7/ROUNDDOWN(N7,0),0)</f>
        <v>9</v>
      </c>
      <c r="Q7" s="46"/>
      <c r="R7" s="112"/>
      <c r="S7" s="46"/>
    </row>
    <row r="8" spans="1:19">
      <c r="A8" s="112">
        <v>6</v>
      </c>
      <c r="B8" s="183">
        <f t="shared" si="0"/>
        <v>4.8989794855663558</v>
      </c>
      <c r="C8" s="46">
        <f t="shared" si="1"/>
        <v>2</v>
      </c>
      <c r="E8" s="112">
        <v>106</v>
      </c>
      <c r="F8" s="183">
        <f t="shared" si="2"/>
        <v>20.591260281974002</v>
      </c>
      <c r="G8" s="46">
        <f t="shared" si="3"/>
        <v>6</v>
      </c>
      <c r="I8" s="112">
        <v>206</v>
      </c>
      <c r="J8" s="183">
        <f t="shared" si="4"/>
        <v>28.705400188814647</v>
      </c>
      <c r="K8" s="46">
        <f t="shared" si="5"/>
        <v>8</v>
      </c>
      <c r="M8" s="112">
        <v>306</v>
      </c>
      <c r="N8" s="183">
        <f t="shared" si="6"/>
        <v>34.985711369071801</v>
      </c>
      <c r="O8" s="46">
        <f t="shared" si="7"/>
        <v>9</v>
      </c>
      <c r="Q8" s="46"/>
      <c r="R8" s="112"/>
      <c r="S8" s="46"/>
    </row>
    <row r="9" spans="1:19">
      <c r="A9" s="112">
        <v>7</v>
      </c>
      <c r="B9" s="183">
        <f t="shared" si="0"/>
        <v>5.2915026221291814</v>
      </c>
      <c r="C9" s="46">
        <f t="shared" si="1"/>
        <v>2</v>
      </c>
      <c r="E9" s="112">
        <v>107</v>
      </c>
      <c r="F9" s="183">
        <f t="shared" si="2"/>
        <v>20.688160865577203</v>
      </c>
      <c r="G9" s="46">
        <f t="shared" si="3"/>
        <v>6</v>
      </c>
      <c r="I9" s="112">
        <v>207</v>
      </c>
      <c r="J9" s="183">
        <f t="shared" si="4"/>
        <v>28.774989139876318</v>
      </c>
      <c r="K9" s="46">
        <f t="shared" si="5"/>
        <v>8</v>
      </c>
      <c r="M9" s="112">
        <v>307</v>
      </c>
      <c r="N9" s="183">
        <f t="shared" si="6"/>
        <v>35.042830935870462</v>
      </c>
      <c r="O9" s="46">
        <f t="shared" si="7"/>
        <v>9</v>
      </c>
      <c r="Q9" s="46"/>
      <c r="R9" s="112"/>
      <c r="S9" s="46"/>
    </row>
    <row r="10" spans="1:19">
      <c r="A10" s="112">
        <v>8</v>
      </c>
      <c r="B10" s="183">
        <f t="shared" si="0"/>
        <v>5.6568542494923806</v>
      </c>
      <c r="C10" s="46">
        <f t="shared" si="1"/>
        <v>2</v>
      </c>
      <c r="E10" s="112">
        <v>108</v>
      </c>
      <c r="F10" s="183">
        <f t="shared" si="2"/>
        <v>20.784609690826528</v>
      </c>
      <c r="G10" s="46">
        <f t="shared" si="3"/>
        <v>6</v>
      </c>
      <c r="I10" s="112">
        <v>208</v>
      </c>
      <c r="J10" s="183">
        <f t="shared" si="4"/>
        <v>28.844410203711913</v>
      </c>
      <c r="K10" s="46">
        <f t="shared" si="5"/>
        <v>8</v>
      </c>
      <c r="M10" s="112">
        <v>308</v>
      </c>
      <c r="N10" s="183">
        <f t="shared" si="6"/>
        <v>35.09985754956849</v>
      </c>
      <c r="O10" s="46">
        <f t="shared" si="7"/>
        <v>9</v>
      </c>
      <c r="Q10" s="46"/>
      <c r="R10" s="112"/>
      <c r="S10" s="46"/>
    </row>
    <row r="11" spans="1:19">
      <c r="A11" s="112">
        <v>9</v>
      </c>
      <c r="B11" s="183">
        <f t="shared" si="0"/>
        <v>6</v>
      </c>
      <c r="C11" s="46">
        <f t="shared" si="1"/>
        <v>2</v>
      </c>
      <c r="E11" s="112">
        <v>109</v>
      </c>
      <c r="F11" s="183">
        <f t="shared" si="2"/>
        <v>20.880613017821101</v>
      </c>
      <c r="G11" s="46">
        <f t="shared" si="3"/>
        <v>6</v>
      </c>
      <c r="I11" s="112">
        <v>209</v>
      </c>
      <c r="J11" s="183">
        <f t="shared" si="4"/>
        <v>28.913664589601922</v>
      </c>
      <c r="K11" s="46">
        <f t="shared" si="5"/>
        <v>8</v>
      </c>
      <c r="M11" s="112">
        <v>309</v>
      </c>
      <c r="N11" s="183">
        <f t="shared" si="6"/>
        <v>35.156791662493895</v>
      </c>
      <c r="O11" s="46">
        <f t="shared" si="7"/>
        <v>9</v>
      </c>
      <c r="Q11" s="46"/>
      <c r="R11" s="112"/>
      <c r="S11" s="46"/>
    </row>
    <row r="12" spans="1:19">
      <c r="A12" s="189">
        <v>10</v>
      </c>
      <c r="B12" s="190">
        <f t="shared" si="0"/>
        <v>6.324555320336759</v>
      </c>
      <c r="C12" s="160">
        <f t="shared" si="1"/>
        <v>2</v>
      </c>
      <c r="E12" s="194">
        <v>110</v>
      </c>
      <c r="F12" s="195">
        <f t="shared" si="2"/>
        <v>20.976176963403031</v>
      </c>
      <c r="G12" s="196">
        <f t="shared" si="3"/>
        <v>6</v>
      </c>
      <c r="I12" s="198">
        <v>210</v>
      </c>
      <c r="J12" s="199">
        <f t="shared" si="4"/>
        <v>28.982753492378876</v>
      </c>
      <c r="K12" s="200">
        <f t="shared" si="5"/>
        <v>8</v>
      </c>
      <c r="M12" s="112">
        <v>310</v>
      </c>
      <c r="N12" s="183">
        <f t="shared" si="6"/>
        <v>35.213633723318019</v>
      </c>
      <c r="O12" s="46">
        <f t="shared" si="7"/>
        <v>9</v>
      </c>
      <c r="Q12" s="46"/>
      <c r="R12" s="112"/>
      <c r="S12" s="46"/>
    </row>
    <row r="13" spans="1:19">
      <c r="A13" s="112">
        <v>11</v>
      </c>
      <c r="B13" s="183">
        <f t="shared" si="0"/>
        <v>6.6332495807107996</v>
      </c>
      <c r="C13" s="46">
        <f t="shared" si="1"/>
        <v>2</v>
      </c>
      <c r="E13" s="112">
        <v>111</v>
      </c>
      <c r="F13" s="183">
        <f t="shared" si="2"/>
        <v>21.071307505705477</v>
      </c>
      <c r="G13" s="46">
        <f t="shared" si="3"/>
        <v>6</v>
      </c>
      <c r="I13" s="112">
        <v>211</v>
      </c>
      <c r="J13" s="183">
        <f t="shared" si="4"/>
        <v>29.051678092667899</v>
      </c>
      <c r="K13" s="46">
        <f t="shared" si="5"/>
        <v>8</v>
      </c>
      <c r="M13" s="112">
        <v>311</v>
      </c>
      <c r="N13" s="183">
        <f t="shared" si="6"/>
        <v>35.270384177096794</v>
      </c>
      <c r="O13" s="46">
        <f t="shared" si="7"/>
        <v>9</v>
      </c>
      <c r="Q13" s="46"/>
      <c r="R13" s="112"/>
      <c r="S13" s="46"/>
    </row>
    <row r="14" spans="1:19">
      <c r="A14" s="112">
        <v>12</v>
      </c>
      <c r="B14" s="183">
        <f t="shared" si="0"/>
        <v>6.9282032302755088</v>
      </c>
      <c r="C14" s="46">
        <f t="shared" ref="C14:C52" si="8">ROUNDUP(A14/ROUNDDOWN(B14,0),0)</f>
        <v>2</v>
      </c>
      <c r="E14" s="112">
        <v>112</v>
      </c>
      <c r="F14" s="183">
        <f t="shared" si="2"/>
        <v>21.166010488516726</v>
      </c>
      <c r="G14" s="46">
        <f t="shared" si="3"/>
        <v>6</v>
      </c>
      <c r="I14" s="112">
        <v>212</v>
      </c>
      <c r="J14" s="183">
        <f t="shared" si="4"/>
        <v>29.120439557122072</v>
      </c>
      <c r="K14" s="46">
        <f t="shared" si="5"/>
        <v>8</v>
      </c>
      <c r="M14" s="112">
        <v>312</v>
      </c>
      <c r="N14" s="183">
        <f t="shared" si="6"/>
        <v>35.327043465311391</v>
      </c>
      <c r="O14" s="46">
        <f t="shared" si="7"/>
        <v>9</v>
      </c>
      <c r="Q14" s="46"/>
      <c r="R14" s="112"/>
      <c r="S14" s="46"/>
    </row>
    <row r="15" spans="1:19">
      <c r="A15" s="112">
        <v>13</v>
      </c>
      <c r="B15" s="183">
        <f t="shared" si="0"/>
        <v>7.2111025509279782</v>
      </c>
      <c r="C15" s="46">
        <f t="shared" si="8"/>
        <v>2</v>
      </c>
      <c r="E15" s="112">
        <v>113</v>
      </c>
      <c r="F15" s="183">
        <f t="shared" si="2"/>
        <v>21.2602916254693</v>
      </c>
      <c r="G15" s="46">
        <f t="shared" si="3"/>
        <v>6</v>
      </c>
      <c r="I15" s="112">
        <v>213</v>
      </c>
      <c r="J15" s="183">
        <f t="shared" si="4"/>
        <v>29.189039038652847</v>
      </c>
      <c r="K15" s="46">
        <f t="shared" si="5"/>
        <v>8</v>
      </c>
      <c r="M15" s="112">
        <v>313</v>
      </c>
      <c r="N15" s="183">
        <f t="shared" si="6"/>
        <v>35.383612025908263</v>
      </c>
      <c r="O15" s="46">
        <f t="shared" si="7"/>
        <v>9</v>
      </c>
      <c r="Q15" s="46"/>
      <c r="R15" s="112"/>
      <c r="S15" s="46"/>
    </row>
    <row r="16" spans="1:19">
      <c r="A16" s="112">
        <v>14</v>
      </c>
      <c r="B16" s="183">
        <f t="shared" si="0"/>
        <v>7.4833147735478827</v>
      </c>
      <c r="C16" s="46">
        <f t="shared" si="8"/>
        <v>2</v>
      </c>
      <c r="E16" s="112">
        <v>114</v>
      </c>
      <c r="F16" s="183">
        <f t="shared" si="2"/>
        <v>21.354156504062622</v>
      </c>
      <c r="G16" s="46">
        <f t="shared" si="3"/>
        <v>6</v>
      </c>
      <c r="I16" s="112">
        <v>214</v>
      </c>
      <c r="J16" s="183">
        <f t="shared" si="4"/>
        <v>29.257477676655586</v>
      </c>
      <c r="K16" s="46">
        <f t="shared" si="5"/>
        <v>8</v>
      </c>
      <c r="M16" s="112">
        <v>314</v>
      </c>
      <c r="N16" s="183">
        <f t="shared" si="6"/>
        <v>35.440090293338699</v>
      </c>
      <c r="O16" s="46">
        <f t="shared" si="7"/>
        <v>9</v>
      </c>
      <c r="Q16" s="46"/>
      <c r="R16" s="112"/>
      <c r="S16" s="46"/>
    </row>
    <row r="17" spans="1:19">
      <c r="A17" s="112">
        <v>15</v>
      </c>
      <c r="B17" s="183">
        <f t="shared" si="0"/>
        <v>7.745966692414834</v>
      </c>
      <c r="C17" s="46">
        <f t="shared" si="8"/>
        <v>3</v>
      </c>
      <c r="E17" s="112">
        <v>115</v>
      </c>
      <c r="F17" s="183">
        <f t="shared" si="2"/>
        <v>21.447610589527216</v>
      </c>
      <c r="G17" s="46">
        <f t="shared" si="3"/>
        <v>6</v>
      </c>
      <c r="I17" s="112">
        <v>215</v>
      </c>
      <c r="J17" s="183">
        <f t="shared" si="4"/>
        <v>29.32575659723036</v>
      </c>
      <c r="K17" s="46">
        <f t="shared" si="5"/>
        <v>8</v>
      </c>
      <c r="M17" s="112">
        <v>315</v>
      </c>
      <c r="N17" s="183">
        <f t="shared" si="6"/>
        <v>35.496478698597699</v>
      </c>
      <c r="O17" s="46">
        <f t="shared" si="7"/>
        <v>9</v>
      </c>
      <c r="Q17" s="46"/>
      <c r="R17" s="112"/>
      <c r="S17" s="46"/>
    </row>
    <row r="18" spans="1:19">
      <c r="A18" s="112">
        <v>16</v>
      </c>
      <c r="B18" s="183">
        <f t="shared" si="0"/>
        <v>8</v>
      </c>
      <c r="C18" s="46">
        <f t="shared" si="8"/>
        <v>2</v>
      </c>
      <c r="E18" s="112">
        <v>116</v>
      </c>
      <c r="F18" s="183">
        <f t="shared" si="2"/>
        <v>21.540659228538015</v>
      </c>
      <c r="G18" s="46">
        <f t="shared" si="3"/>
        <v>6</v>
      </c>
      <c r="I18" s="112">
        <v>216</v>
      </c>
      <c r="J18" s="183">
        <f t="shared" si="4"/>
        <v>29.393876913398138</v>
      </c>
      <c r="K18" s="46">
        <f t="shared" si="5"/>
        <v>8</v>
      </c>
      <c r="M18" s="112">
        <v>316</v>
      </c>
      <c r="N18" s="183">
        <f t="shared" si="6"/>
        <v>35.552777669262355</v>
      </c>
      <c r="O18" s="46">
        <f t="shared" si="7"/>
        <v>10</v>
      </c>
      <c r="Q18" s="46"/>
      <c r="R18" s="112"/>
      <c r="S18" s="46"/>
    </row>
    <row r="19" spans="1:19">
      <c r="A19" s="112">
        <v>17</v>
      </c>
      <c r="B19" s="183">
        <f t="shared" si="0"/>
        <v>8.2462112512353212</v>
      </c>
      <c r="C19" s="46">
        <f t="shared" si="8"/>
        <v>3</v>
      </c>
      <c r="E19" s="112">
        <v>117</v>
      </c>
      <c r="F19" s="183">
        <f t="shared" si="2"/>
        <v>21.633307652783937</v>
      </c>
      <c r="G19" s="46">
        <f t="shared" si="3"/>
        <v>6</v>
      </c>
      <c r="I19" s="112">
        <v>217</v>
      </c>
      <c r="J19" s="183">
        <f t="shared" si="4"/>
        <v>29.461839725312469</v>
      </c>
      <c r="K19" s="46">
        <f t="shared" si="5"/>
        <v>8</v>
      </c>
      <c r="M19" s="112">
        <v>317</v>
      </c>
      <c r="N19" s="183">
        <f t="shared" si="6"/>
        <v>35.608987629529715</v>
      </c>
      <c r="O19" s="46">
        <f t="shared" si="7"/>
        <v>10</v>
      </c>
      <c r="Q19" s="46"/>
      <c r="R19" s="112"/>
      <c r="S19" s="46"/>
    </row>
    <row r="20" spans="1:19">
      <c r="A20" s="112">
        <v>18</v>
      </c>
      <c r="B20" s="183">
        <f t="shared" si="0"/>
        <v>8.4852813742385695</v>
      </c>
      <c r="C20" s="46">
        <f t="shared" si="8"/>
        <v>3</v>
      </c>
      <c r="E20" s="112">
        <v>118</v>
      </c>
      <c r="F20" s="183">
        <f t="shared" si="2"/>
        <v>21.725560982400431</v>
      </c>
      <c r="G20" s="46">
        <f t="shared" si="3"/>
        <v>6</v>
      </c>
      <c r="I20" s="112">
        <v>218</v>
      </c>
      <c r="J20" s="183">
        <f t="shared" si="4"/>
        <v>29.529646120466801</v>
      </c>
      <c r="K20" s="46">
        <f t="shared" si="5"/>
        <v>8</v>
      </c>
      <c r="M20" s="112">
        <v>318</v>
      </c>
      <c r="N20" s="183">
        <f t="shared" si="6"/>
        <v>35.665109000254013</v>
      </c>
      <c r="O20" s="46">
        <f t="shared" si="7"/>
        <v>10</v>
      </c>
      <c r="Q20" s="46"/>
      <c r="R20" s="112"/>
      <c r="S20" s="46"/>
    </row>
    <row r="21" spans="1:19">
      <c r="A21" s="112">
        <v>19</v>
      </c>
      <c r="B21" s="183">
        <f t="shared" si="0"/>
        <v>8.717797887081348</v>
      </c>
      <c r="C21" s="46">
        <f t="shared" si="8"/>
        <v>3</v>
      </c>
      <c r="E21" s="112">
        <v>119</v>
      </c>
      <c r="F21" s="183">
        <f t="shared" si="2"/>
        <v>21.817424229271428</v>
      </c>
      <c r="G21" s="46">
        <f t="shared" si="3"/>
        <v>6</v>
      </c>
      <c r="I21" s="112">
        <v>219</v>
      </c>
      <c r="J21" s="183">
        <f t="shared" si="4"/>
        <v>29.597297173897484</v>
      </c>
      <c r="K21" s="46">
        <f t="shared" si="5"/>
        <v>8</v>
      </c>
      <c r="M21" s="112">
        <v>319</v>
      </c>
      <c r="N21" s="183">
        <f t="shared" si="6"/>
        <v>35.7211421989835</v>
      </c>
      <c r="O21" s="46">
        <f t="shared" si="7"/>
        <v>10</v>
      </c>
      <c r="Q21" s="46"/>
      <c r="R21" s="112"/>
      <c r="S21" s="46"/>
    </row>
    <row r="22" spans="1:19">
      <c r="A22" s="189">
        <v>20</v>
      </c>
      <c r="B22" s="190">
        <f t="shared" si="0"/>
        <v>8.9442719099991592</v>
      </c>
      <c r="C22" s="160">
        <f t="shared" si="8"/>
        <v>3</v>
      </c>
      <c r="E22" s="194">
        <v>120</v>
      </c>
      <c r="F22" s="195">
        <f t="shared" si="2"/>
        <v>21.908902300206645</v>
      </c>
      <c r="G22" s="196">
        <f t="shared" si="3"/>
        <v>6</v>
      </c>
      <c r="I22" s="198">
        <v>220</v>
      </c>
      <c r="J22" s="199">
        <f t="shared" si="4"/>
        <v>29.664793948382652</v>
      </c>
      <c r="K22" s="200">
        <f t="shared" si="5"/>
        <v>8</v>
      </c>
      <c r="M22" s="112">
        <v>320</v>
      </c>
      <c r="N22" s="183">
        <f t="shared" si="6"/>
        <v>35.777087639996637</v>
      </c>
      <c r="O22" s="46">
        <f t="shared" si="7"/>
        <v>10</v>
      </c>
      <c r="Q22" s="46"/>
      <c r="R22" s="112"/>
      <c r="S22" s="46"/>
    </row>
    <row r="23" spans="1:19">
      <c r="A23" s="112">
        <v>21</v>
      </c>
      <c r="B23" s="183">
        <f t="shared" si="0"/>
        <v>9.1651513899116797</v>
      </c>
      <c r="C23" s="46">
        <f t="shared" si="8"/>
        <v>3</v>
      </c>
      <c r="E23" s="112">
        <v>121</v>
      </c>
      <c r="F23" s="183">
        <f t="shared" si="2"/>
        <v>22</v>
      </c>
      <c r="G23" s="46">
        <f t="shared" si="3"/>
        <v>6</v>
      </c>
      <c r="I23" s="112">
        <v>221</v>
      </c>
      <c r="J23" s="183">
        <f t="shared" si="4"/>
        <v>29.732137494637012</v>
      </c>
      <c r="K23" s="46">
        <f t="shared" si="5"/>
        <v>8</v>
      </c>
      <c r="M23" s="112">
        <v>321</v>
      </c>
      <c r="N23" s="183">
        <f t="shared" si="6"/>
        <v>35.832945734337834</v>
      </c>
      <c r="O23" s="46">
        <f t="shared" si="7"/>
        <v>10</v>
      </c>
      <c r="Q23" s="46"/>
      <c r="R23" s="112"/>
      <c r="S23" s="46"/>
    </row>
    <row r="24" spans="1:19">
      <c r="A24" s="112">
        <v>22</v>
      </c>
      <c r="B24" s="183">
        <f t="shared" si="0"/>
        <v>9.3808315196468595</v>
      </c>
      <c r="C24" s="46">
        <f t="shared" si="8"/>
        <v>3</v>
      </c>
      <c r="E24" s="112">
        <v>122</v>
      </c>
      <c r="F24" s="183">
        <f t="shared" si="2"/>
        <v>22.090722034374522</v>
      </c>
      <c r="G24" s="46">
        <f t="shared" si="3"/>
        <v>6</v>
      </c>
      <c r="I24" s="112">
        <v>222</v>
      </c>
      <c r="J24" s="183">
        <f t="shared" si="4"/>
        <v>29.799328851502679</v>
      </c>
      <c r="K24" s="46">
        <f t="shared" si="5"/>
        <v>8</v>
      </c>
      <c r="M24" s="112">
        <v>322</v>
      </c>
      <c r="N24" s="183">
        <f t="shared" si="6"/>
        <v>35.888716889852724</v>
      </c>
      <c r="O24" s="46">
        <f t="shared" si="7"/>
        <v>10</v>
      </c>
      <c r="Q24" s="46"/>
      <c r="R24" s="112"/>
      <c r="S24" s="46"/>
    </row>
    <row r="25" spans="1:19">
      <c r="A25" s="112">
        <v>23</v>
      </c>
      <c r="B25" s="183">
        <f t="shared" si="0"/>
        <v>9.5916630466254382</v>
      </c>
      <c r="C25" s="46">
        <f t="shared" si="8"/>
        <v>3</v>
      </c>
      <c r="E25" s="112">
        <v>123</v>
      </c>
      <c r="F25" s="183">
        <f t="shared" si="2"/>
        <v>22.181073012818835</v>
      </c>
      <c r="G25" s="46">
        <f t="shared" si="3"/>
        <v>6</v>
      </c>
      <c r="I25" s="112">
        <v>223</v>
      </c>
      <c r="J25" s="183">
        <f t="shared" si="4"/>
        <v>29.866369046136157</v>
      </c>
      <c r="K25" s="46">
        <f t="shared" si="5"/>
        <v>8</v>
      </c>
      <c r="M25" s="112">
        <v>323</v>
      </c>
      <c r="N25" s="183">
        <f t="shared" si="6"/>
        <v>35.944401511222857</v>
      </c>
      <c r="O25" s="46">
        <f t="shared" si="7"/>
        <v>10</v>
      </c>
      <c r="Q25" s="46"/>
      <c r="R25" s="112"/>
      <c r="S25" s="46"/>
    </row>
    <row r="26" spans="1:19">
      <c r="A26" s="112">
        <v>24</v>
      </c>
      <c r="B26" s="183">
        <f t="shared" si="0"/>
        <v>9.7979589711327115</v>
      </c>
      <c r="C26" s="46">
        <f t="shared" si="8"/>
        <v>3</v>
      </c>
      <c r="E26" s="112">
        <v>124</v>
      </c>
      <c r="F26" s="183">
        <f t="shared" si="2"/>
        <v>22.271057451320086</v>
      </c>
      <c r="G26" s="46">
        <f t="shared" si="3"/>
        <v>6</v>
      </c>
      <c r="I26" s="112">
        <v>224</v>
      </c>
      <c r="J26" s="183">
        <f t="shared" si="4"/>
        <v>29.933259094191531</v>
      </c>
      <c r="K26" s="46">
        <f t="shared" si="5"/>
        <v>8</v>
      </c>
      <c r="M26" s="112">
        <v>324</v>
      </c>
      <c r="N26" s="183">
        <f t="shared" si="6"/>
        <v>36</v>
      </c>
      <c r="O26" s="46">
        <f t="shared" si="7"/>
        <v>9</v>
      </c>
      <c r="Q26" s="46"/>
      <c r="R26" s="112"/>
      <c r="S26" s="46"/>
    </row>
    <row r="27" spans="1:19">
      <c r="A27" s="112">
        <v>25</v>
      </c>
      <c r="B27" s="183">
        <f t="shared" si="0"/>
        <v>10</v>
      </c>
      <c r="C27" s="46">
        <f t="shared" si="8"/>
        <v>3</v>
      </c>
      <c r="E27" s="112">
        <v>125</v>
      </c>
      <c r="F27" s="183">
        <f t="shared" si="2"/>
        <v>22.360679774997898</v>
      </c>
      <c r="G27" s="46">
        <f t="shared" si="3"/>
        <v>6</v>
      </c>
      <c r="I27" s="112">
        <v>225</v>
      </c>
      <c r="J27" s="183">
        <f t="shared" si="4"/>
        <v>30</v>
      </c>
      <c r="K27" s="46">
        <f t="shared" si="5"/>
        <v>8</v>
      </c>
      <c r="M27" s="112">
        <v>325</v>
      </c>
      <c r="N27" s="183">
        <f t="shared" si="6"/>
        <v>36.055512754639892</v>
      </c>
      <c r="O27" s="46">
        <f t="shared" si="7"/>
        <v>10</v>
      </c>
      <c r="Q27" s="46"/>
      <c r="R27" s="112"/>
      <c r="S27" s="46"/>
    </row>
    <row r="28" spans="1:19">
      <c r="A28" s="112">
        <v>26</v>
      </c>
      <c r="B28" s="183">
        <f t="shared" si="0"/>
        <v>10.198039027185569</v>
      </c>
      <c r="C28" s="46">
        <f t="shared" si="8"/>
        <v>3</v>
      </c>
      <c r="E28" s="112">
        <v>126</v>
      </c>
      <c r="F28" s="183">
        <f t="shared" si="2"/>
        <v>22.449944320643649</v>
      </c>
      <c r="G28" s="46">
        <f t="shared" si="3"/>
        <v>6</v>
      </c>
      <c r="I28" s="112">
        <v>226</v>
      </c>
      <c r="J28" s="183">
        <f t="shared" si="4"/>
        <v>30.066592756745816</v>
      </c>
      <c r="K28" s="46">
        <f t="shared" si="5"/>
        <v>8</v>
      </c>
      <c r="M28" s="112">
        <v>326</v>
      </c>
      <c r="N28" s="183">
        <f t="shared" si="6"/>
        <v>36.110940170535578</v>
      </c>
      <c r="O28" s="46">
        <f t="shared" si="7"/>
        <v>10</v>
      </c>
      <c r="Q28" s="46"/>
      <c r="R28" s="112"/>
      <c r="S28" s="46"/>
    </row>
    <row r="29" spans="1:19">
      <c r="A29" s="112">
        <v>27</v>
      </c>
      <c r="B29" s="183">
        <f t="shared" si="0"/>
        <v>10.392304845413264</v>
      </c>
      <c r="C29" s="46">
        <f t="shared" si="8"/>
        <v>3</v>
      </c>
      <c r="E29" s="112">
        <v>127</v>
      </c>
      <c r="F29" s="183">
        <f t="shared" si="2"/>
        <v>22.538855339169288</v>
      </c>
      <c r="G29" s="46">
        <f t="shared" si="3"/>
        <v>6</v>
      </c>
      <c r="I29" s="112">
        <v>227</v>
      </c>
      <c r="J29" s="183">
        <f t="shared" si="4"/>
        <v>30.133038346638727</v>
      </c>
      <c r="K29" s="46">
        <f t="shared" si="5"/>
        <v>8</v>
      </c>
      <c r="M29" s="112">
        <v>327</v>
      </c>
      <c r="N29" s="183">
        <f t="shared" si="6"/>
        <v>36.166282640050248</v>
      </c>
      <c r="O29" s="46">
        <f t="shared" si="7"/>
        <v>10</v>
      </c>
      <c r="Q29" s="46"/>
      <c r="R29" s="112"/>
      <c r="S29" s="46"/>
    </row>
    <row r="30" spans="1:19">
      <c r="A30" s="112">
        <v>28</v>
      </c>
      <c r="B30" s="183">
        <f t="shared" si="0"/>
        <v>10.583005244258363</v>
      </c>
      <c r="C30" s="46">
        <f t="shared" si="8"/>
        <v>3</v>
      </c>
      <c r="E30" s="112">
        <v>128</v>
      </c>
      <c r="F30" s="183">
        <f t="shared" si="2"/>
        <v>22.627416997969522</v>
      </c>
      <c r="G30" s="46">
        <f t="shared" si="3"/>
        <v>6</v>
      </c>
      <c r="I30" s="112">
        <v>228</v>
      </c>
      <c r="J30" s="183">
        <f t="shared" si="4"/>
        <v>30.199337741082999</v>
      </c>
      <c r="K30" s="46">
        <f t="shared" si="5"/>
        <v>8</v>
      </c>
      <c r="M30" s="112">
        <v>328</v>
      </c>
      <c r="N30" s="183">
        <f t="shared" si="6"/>
        <v>36.221540552549669</v>
      </c>
      <c r="O30" s="46">
        <f t="shared" si="7"/>
        <v>10</v>
      </c>
      <c r="Q30" s="46"/>
      <c r="R30" s="112"/>
      <c r="S30" s="46"/>
    </row>
    <row r="31" spans="1:19">
      <c r="A31" s="112">
        <v>29</v>
      </c>
      <c r="B31" s="183">
        <f t="shared" si="0"/>
        <v>10.770329614269007</v>
      </c>
      <c r="C31" s="46">
        <f t="shared" si="8"/>
        <v>3</v>
      </c>
      <c r="E31" s="112">
        <v>129</v>
      </c>
      <c r="F31" s="183">
        <f t="shared" si="2"/>
        <v>22.715633383201094</v>
      </c>
      <c r="G31" s="46">
        <f t="shared" si="3"/>
        <v>6</v>
      </c>
      <c r="I31" s="112">
        <v>229</v>
      </c>
      <c r="J31" s="183">
        <f t="shared" si="4"/>
        <v>30.265491900843113</v>
      </c>
      <c r="K31" s="46">
        <f t="shared" si="5"/>
        <v>8</v>
      </c>
      <c r="M31" s="112">
        <v>329</v>
      </c>
      <c r="N31" s="183">
        <f t="shared" si="6"/>
        <v>36.276714294434107</v>
      </c>
      <c r="O31" s="46">
        <f t="shared" si="7"/>
        <v>10</v>
      </c>
      <c r="Q31" s="46"/>
      <c r="R31" s="112"/>
      <c r="S31" s="46"/>
    </row>
    <row r="32" spans="1:19">
      <c r="A32" s="189">
        <v>30</v>
      </c>
      <c r="B32" s="190">
        <f t="shared" si="0"/>
        <v>10.954451150103322</v>
      </c>
      <c r="C32" s="160">
        <f t="shared" si="8"/>
        <v>3</v>
      </c>
      <c r="E32" s="194">
        <v>130</v>
      </c>
      <c r="F32" s="195">
        <f t="shared" si="2"/>
        <v>22.803508501982758</v>
      </c>
      <c r="G32" s="196">
        <f t="shared" si="3"/>
        <v>6</v>
      </c>
      <c r="I32" s="198">
        <v>230</v>
      </c>
      <c r="J32" s="199">
        <f t="shared" si="4"/>
        <v>30.331501776206203</v>
      </c>
      <c r="K32" s="200">
        <f t="shared" si="5"/>
        <v>8</v>
      </c>
      <c r="M32" s="112">
        <v>330</v>
      </c>
      <c r="N32" s="183">
        <f t="shared" si="6"/>
        <v>36.331804249169899</v>
      </c>
      <c r="O32" s="46">
        <f t="shared" si="7"/>
        <v>10</v>
      </c>
      <c r="Q32" s="46"/>
      <c r="R32" s="112"/>
      <c r="S32" s="46"/>
    </row>
    <row r="33" spans="1:19">
      <c r="A33" s="112">
        <v>31</v>
      </c>
      <c r="B33" s="183">
        <f t="shared" si="0"/>
        <v>11.135528725660043</v>
      </c>
      <c r="C33" s="46">
        <f t="shared" si="8"/>
        <v>3</v>
      </c>
      <c r="E33" s="112">
        <v>131</v>
      </c>
      <c r="F33" s="183">
        <f t="shared" si="2"/>
        <v>22.891046284519195</v>
      </c>
      <c r="G33" s="46">
        <f t="shared" si="3"/>
        <v>6</v>
      </c>
      <c r="I33" s="112">
        <v>231</v>
      </c>
      <c r="J33" s="183">
        <f t="shared" si="4"/>
        <v>30.397368307141328</v>
      </c>
      <c r="K33" s="46">
        <f t="shared" si="5"/>
        <v>8</v>
      </c>
      <c r="M33" s="112">
        <v>331</v>
      </c>
      <c r="N33" s="183">
        <f t="shared" si="6"/>
        <v>36.386810797320507</v>
      </c>
      <c r="O33" s="46">
        <f t="shared" si="7"/>
        <v>10</v>
      </c>
      <c r="Q33" s="46"/>
      <c r="R33" s="112"/>
      <c r="S33" s="46"/>
    </row>
    <row r="34" spans="1:19">
      <c r="A34" s="112">
        <v>32</v>
      </c>
      <c r="B34" s="183">
        <f t="shared" si="0"/>
        <v>11.313708498984761</v>
      </c>
      <c r="C34" s="46">
        <f t="shared" si="8"/>
        <v>3</v>
      </c>
      <c r="E34" s="112">
        <v>132</v>
      </c>
      <c r="F34" s="183">
        <f t="shared" si="2"/>
        <v>22.978250586152114</v>
      </c>
      <c r="G34" s="46">
        <f t="shared" si="3"/>
        <v>6</v>
      </c>
      <c r="I34" s="112">
        <v>232</v>
      </c>
      <c r="J34" s="183">
        <f t="shared" si="4"/>
        <v>30.463092423455635</v>
      </c>
      <c r="K34" s="46">
        <f t="shared" si="5"/>
        <v>8</v>
      </c>
      <c r="M34" s="112">
        <v>332</v>
      </c>
      <c r="N34" s="183">
        <f t="shared" si="6"/>
        <v>36.441734316577197</v>
      </c>
      <c r="O34" s="46">
        <f t="shared" si="7"/>
        <v>10</v>
      </c>
      <c r="Q34" s="46"/>
      <c r="R34" s="112"/>
      <c r="S34" s="46"/>
    </row>
    <row r="35" spans="1:19">
      <c r="A35" s="112">
        <v>33</v>
      </c>
      <c r="B35" s="183">
        <f t="shared" si="0"/>
        <v>11.489125293076057</v>
      </c>
      <c r="C35" s="46">
        <f t="shared" si="8"/>
        <v>3</v>
      </c>
      <c r="E35" s="112">
        <v>133</v>
      </c>
      <c r="F35" s="183">
        <f t="shared" si="2"/>
        <v>23.065125189341593</v>
      </c>
      <c r="G35" s="46">
        <f t="shared" si="3"/>
        <v>6</v>
      </c>
      <c r="I35" s="112">
        <v>233</v>
      </c>
      <c r="J35" s="183">
        <f t="shared" si="4"/>
        <v>30.528675044947494</v>
      </c>
      <c r="K35" s="46">
        <f t="shared" si="5"/>
        <v>8</v>
      </c>
      <c r="M35" s="112">
        <v>333</v>
      </c>
      <c r="N35" s="183">
        <f t="shared" si="6"/>
        <v>36.496575181789318</v>
      </c>
      <c r="O35" s="46">
        <f t="shared" si="7"/>
        <v>10</v>
      </c>
      <c r="Q35" s="46"/>
      <c r="R35" s="112"/>
      <c r="S35" s="46"/>
    </row>
    <row r="36" spans="1:19">
      <c r="A36" s="112">
        <v>34</v>
      </c>
      <c r="B36" s="183">
        <f t="shared" si="0"/>
        <v>11.661903789690601</v>
      </c>
      <c r="C36" s="46">
        <f t="shared" si="8"/>
        <v>4</v>
      </c>
      <c r="E36" s="112">
        <v>134</v>
      </c>
      <c r="F36" s="183">
        <f t="shared" si="2"/>
        <v>23.151673805580451</v>
      </c>
      <c r="G36" s="46">
        <f t="shared" si="3"/>
        <v>6</v>
      </c>
      <c r="I36" s="112">
        <v>234</v>
      </c>
      <c r="J36" s="183">
        <f t="shared" si="4"/>
        <v>30.594117081556711</v>
      </c>
      <c r="K36" s="46">
        <f t="shared" si="5"/>
        <v>8</v>
      </c>
      <c r="M36" s="112">
        <v>334</v>
      </c>
      <c r="N36" s="183">
        <f t="shared" si="6"/>
        <v>36.551333764994133</v>
      </c>
      <c r="O36" s="46">
        <f t="shared" si="7"/>
        <v>10</v>
      </c>
      <c r="Q36" s="46"/>
      <c r="R36" s="112"/>
      <c r="S36" s="46"/>
    </row>
    <row r="37" spans="1:19">
      <c r="A37" s="112">
        <v>35</v>
      </c>
      <c r="B37" s="183">
        <f t="shared" si="0"/>
        <v>11.832159566199232</v>
      </c>
      <c r="C37" s="46">
        <f t="shared" si="8"/>
        <v>4</v>
      </c>
      <c r="E37" s="112">
        <v>135</v>
      </c>
      <c r="F37" s="183">
        <f t="shared" si="2"/>
        <v>23.2379000772445</v>
      </c>
      <c r="G37" s="46">
        <f t="shared" si="3"/>
        <v>6</v>
      </c>
      <c r="I37" s="112">
        <v>235</v>
      </c>
      <c r="J37" s="183">
        <f t="shared" si="4"/>
        <v>30.659419433511783</v>
      </c>
      <c r="K37" s="46">
        <f t="shared" si="5"/>
        <v>8</v>
      </c>
      <c r="M37" s="112">
        <v>335</v>
      </c>
      <c r="N37" s="183">
        <f t="shared" si="6"/>
        <v>36.606010435446251</v>
      </c>
      <c r="O37" s="46">
        <f t="shared" si="7"/>
        <v>10</v>
      </c>
      <c r="Q37" s="46"/>
      <c r="R37" s="112"/>
      <c r="S37" s="46"/>
    </row>
    <row r="38" spans="1:19">
      <c r="A38" s="112">
        <v>36</v>
      </c>
      <c r="B38" s="183">
        <f t="shared" si="0"/>
        <v>12</v>
      </c>
      <c r="C38" s="46">
        <f t="shared" si="8"/>
        <v>3</v>
      </c>
      <c r="E38" s="112">
        <v>136</v>
      </c>
      <c r="F38" s="183">
        <f t="shared" si="2"/>
        <v>23.323807579381203</v>
      </c>
      <c r="G38" s="46">
        <f t="shared" si="3"/>
        <v>6</v>
      </c>
      <c r="I38" s="112">
        <v>236</v>
      </c>
      <c r="J38" s="183">
        <f t="shared" si="4"/>
        <v>30.724582991474431</v>
      </c>
      <c r="K38" s="46">
        <f t="shared" si="5"/>
        <v>8</v>
      </c>
      <c r="M38" s="112">
        <v>336</v>
      </c>
      <c r="N38" s="183">
        <f t="shared" si="6"/>
        <v>36.660605559646719</v>
      </c>
      <c r="O38" s="46">
        <f t="shared" si="7"/>
        <v>10</v>
      </c>
      <c r="Q38" s="46"/>
      <c r="R38" s="112"/>
      <c r="S38" s="46"/>
    </row>
    <row r="39" spans="1:19">
      <c r="A39" s="112">
        <v>37</v>
      </c>
      <c r="B39" s="183">
        <f t="shared" si="0"/>
        <v>12.165525060596439</v>
      </c>
      <c r="C39" s="46">
        <f t="shared" si="8"/>
        <v>4</v>
      </c>
      <c r="E39" s="112">
        <v>137</v>
      </c>
      <c r="F39" s="183">
        <f t="shared" si="2"/>
        <v>23.409399821439251</v>
      </c>
      <c r="G39" s="46">
        <f t="shared" si="3"/>
        <v>6</v>
      </c>
      <c r="I39" s="112">
        <v>237</v>
      </c>
      <c r="J39" s="183">
        <f t="shared" si="4"/>
        <v>30.789608636681304</v>
      </c>
      <c r="K39" s="46">
        <f t="shared" si="5"/>
        <v>8</v>
      </c>
      <c r="M39" s="112">
        <v>337</v>
      </c>
      <c r="N39" s="183">
        <f t="shared" si="6"/>
        <v>36.715119501371639</v>
      </c>
      <c r="O39" s="46">
        <f t="shared" si="7"/>
        <v>10</v>
      </c>
      <c r="Q39" s="46"/>
      <c r="R39" s="112"/>
      <c r="S39" s="46"/>
    </row>
    <row r="40" spans="1:19">
      <c r="A40" s="112">
        <v>38</v>
      </c>
      <c r="B40" s="183">
        <f t="shared" si="0"/>
        <v>12.328828005937952</v>
      </c>
      <c r="C40" s="46">
        <f t="shared" si="8"/>
        <v>4</v>
      </c>
      <c r="E40" s="112">
        <v>138</v>
      </c>
      <c r="F40" s="183">
        <f t="shared" si="2"/>
        <v>23.49468024894146</v>
      </c>
      <c r="G40" s="46">
        <f t="shared" si="3"/>
        <v>6</v>
      </c>
      <c r="I40" s="112">
        <v>238</v>
      </c>
      <c r="J40" s="183">
        <f t="shared" si="4"/>
        <v>30.854497241083024</v>
      </c>
      <c r="K40" s="46">
        <f t="shared" si="5"/>
        <v>8</v>
      </c>
      <c r="M40" s="112">
        <v>338</v>
      </c>
      <c r="N40" s="183">
        <f t="shared" si="6"/>
        <v>36.76955262170047</v>
      </c>
      <c r="O40" s="46">
        <f t="shared" si="7"/>
        <v>10</v>
      </c>
      <c r="Q40" s="46"/>
      <c r="R40" s="112"/>
      <c r="S40" s="46"/>
    </row>
    <row r="41" spans="1:19">
      <c r="A41" s="112">
        <v>39</v>
      </c>
      <c r="B41" s="183">
        <f t="shared" si="0"/>
        <v>12.489995996796797</v>
      </c>
      <c r="C41" s="46">
        <f t="shared" si="8"/>
        <v>4</v>
      </c>
      <c r="E41" s="112">
        <v>139</v>
      </c>
      <c r="F41" s="183">
        <f t="shared" si="2"/>
        <v>23.57965224510319</v>
      </c>
      <c r="G41" s="46">
        <f t="shared" si="3"/>
        <v>7</v>
      </c>
      <c r="I41" s="112">
        <v>239</v>
      </c>
      <c r="J41" s="183">
        <f t="shared" si="4"/>
        <v>30.919249667480614</v>
      </c>
      <c r="K41" s="46">
        <f t="shared" si="5"/>
        <v>8</v>
      </c>
      <c r="M41" s="112">
        <v>339</v>
      </c>
      <c r="N41" s="183">
        <f t="shared" si="6"/>
        <v>36.823905279043935</v>
      </c>
      <c r="O41" s="46">
        <f t="shared" si="7"/>
        <v>10</v>
      </c>
      <c r="Q41" s="46"/>
      <c r="R41" s="112"/>
      <c r="S41" s="46"/>
    </row>
    <row r="42" spans="1:19">
      <c r="A42" s="189">
        <v>40</v>
      </c>
      <c r="B42" s="190">
        <f t="shared" si="0"/>
        <v>12.649110640673518</v>
      </c>
      <c r="C42" s="160">
        <f t="shared" si="8"/>
        <v>4</v>
      </c>
      <c r="E42" s="194">
        <v>140</v>
      </c>
      <c r="F42" s="195">
        <f t="shared" si="2"/>
        <v>23.664319132398465</v>
      </c>
      <c r="G42" s="196">
        <f t="shared" si="3"/>
        <v>7</v>
      </c>
      <c r="I42" s="198">
        <v>240</v>
      </c>
      <c r="J42" s="199">
        <f t="shared" si="4"/>
        <v>30.983866769659336</v>
      </c>
      <c r="K42" s="200">
        <f t="shared" si="5"/>
        <v>8</v>
      </c>
      <c r="M42" s="112">
        <v>340</v>
      </c>
      <c r="N42" s="183">
        <f t="shared" si="6"/>
        <v>36.878177829171548</v>
      </c>
      <c r="O42" s="46">
        <f t="shared" si="7"/>
        <v>10</v>
      </c>
      <c r="Q42" s="46"/>
      <c r="R42" s="112"/>
      <c r="S42" s="46"/>
    </row>
    <row r="43" spans="1:19">
      <c r="A43" s="112">
        <v>41</v>
      </c>
      <c r="B43" s="183">
        <f t="shared" si="0"/>
        <v>12.806248474865697</v>
      </c>
      <c r="C43" s="46">
        <f t="shared" si="8"/>
        <v>4</v>
      </c>
      <c r="E43" s="112">
        <v>141</v>
      </c>
      <c r="F43" s="183">
        <f t="shared" si="2"/>
        <v>23.748684174075834</v>
      </c>
      <c r="G43" s="46">
        <f t="shared" si="3"/>
        <v>7</v>
      </c>
      <c r="I43" s="112">
        <v>241</v>
      </c>
      <c r="J43" s="183">
        <f t="shared" si="4"/>
        <v>31.048349392520048</v>
      </c>
      <c r="K43" s="46">
        <f t="shared" si="5"/>
        <v>8</v>
      </c>
      <c r="M43" s="112">
        <v>341</v>
      </c>
      <c r="N43" s="183">
        <f t="shared" si="6"/>
        <v>36.932370625238775</v>
      </c>
      <c r="O43" s="46">
        <f t="shared" si="7"/>
        <v>10</v>
      </c>
      <c r="Q43" s="46"/>
      <c r="R43" s="112"/>
      <c r="S43" s="46"/>
    </row>
    <row r="44" spans="1:19">
      <c r="A44" s="112">
        <v>42</v>
      </c>
      <c r="B44" s="183">
        <f t="shared" si="0"/>
        <v>12.961481396815721</v>
      </c>
      <c r="C44" s="46">
        <f t="shared" si="8"/>
        <v>4</v>
      </c>
      <c r="E44" s="112">
        <v>142</v>
      </c>
      <c r="F44" s="183">
        <f t="shared" si="2"/>
        <v>23.832750575625969</v>
      </c>
      <c r="G44" s="46">
        <f t="shared" si="3"/>
        <v>7</v>
      </c>
      <c r="I44" s="112">
        <v>242</v>
      </c>
      <c r="J44" s="183">
        <f t="shared" si="4"/>
        <v>31.11269837220809</v>
      </c>
      <c r="K44" s="46">
        <f t="shared" si="5"/>
        <v>8</v>
      </c>
      <c r="M44" s="112">
        <v>342</v>
      </c>
      <c r="N44" s="183">
        <f t="shared" si="6"/>
        <v>36.986484017813858</v>
      </c>
      <c r="O44" s="46">
        <f t="shared" si="7"/>
        <v>10</v>
      </c>
      <c r="Q44" s="46"/>
      <c r="R44" s="112"/>
      <c r="S44" s="46"/>
    </row>
    <row r="45" spans="1:19">
      <c r="A45" s="112">
        <v>43</v>
      </c>
      <c r="B45" s="183">
        <f t="shared" si="0"/>
        <v>13.114877048604001</v>
      </c>
      <c r="C45" s="46">
        <f t="shared" si="8"/>
        <v>4</v>
      </c>
      <c r="E45" s="112">
        <v>143</v>
      </c>
      <c r="F45" s="183">
        <f t="shared" si="2"/>
        <v>23.916521486202797</v>
      </c>
      <c r="G45" s="46">
        <f t="shared" si="3"/>
        <v>7</v>
      </c>
      <c r="I45" s="112">
        <v>243</v>
      </c>
      <c r="J45" s="183">
        <f t="shared" si="4"/>
        <v>31.176914536239792</v>
      </c>
      <c r="K45" s="46">
        <f t="shared" si="5"/>
        <v>8</v>
      </c>
      <c r="M45" s="112">
        <v>343</v>
      </c>
      <c r="N45" s="183">
        <f t="shared" si="6"/>
        <v>37.040518354904272</v>
      </c>
      <c r="O45" s="46">
        <f t="shared" si="7"/>
        <v>10</v>
      </c>
      <c r="Q45" s="46"/>
      <c r="R45" s="112"/>
      <c r="S45" s="46"/>
    </row>
    <row r="46" spans="1:19">
      <c r="A46" s="112">
        <v>44</v>
      </c>
      <c r="B46" s="183">
        <f t="shared" si="0"/>
        <v>13.266499161421599</v>
      </c>
      <c r="C46" s="46">
        <f t="shared" si="8"/>
        <v>4</v>
      </c>
      <c r="E46" s="112">
        <v>144</v>
      </c>
      <c r="F46" s="183">
        <f t="shared" si="2"/>
        <v>24</v>
      </c>
      <c r="G46" s="46">
        <f t="shared" si="3"/>
        <v>6</v>
      </c>
      <c r="I46" s="112">
        <v>244</v>
      </c>
      <c r="J46" s="183">
        <f t="shared" si="4"/>
        <v>31.240998703626616</v>
      </c>
      <c r="K46" s="46">
        <f t="shared" si="5"/>
        <v>8</v>
      </c>
      <c r="M46" s="112">
        <v>344</v>
      </c>
      <c r="N46" s="183">
        <f t="shared" si="6"/>
        <v>37.094473981982816</v>
      </c>
      <c r="O46" s="46">
        <f t="shared" si="7"/>
        <v>10</v>
      </c>
      <c r="Q46" s="46"/>
      <c r="R46" s="112"/>
      <c r="S46" s="46"/>
    </row>
    <row r="47" spans="1:19">
      <c r="A47" s="112">
        <v>45</v>
      </c>
      <c r="B47" s="183">
        <f t="shared" si="0"/>
        <v>13.416407864998739</v>
      </c>
      <c r="C47" s="46">
        <f t="shared" si="8"/>
        <v>4</v>
      </c>
      <c r="E47" s="112">
        <v>145</v>
      </c>
      <c r="F47" s="183">
        <f t="shared" si="2"/>
        <v>24.083189157584592</v>
      </c>
      <c r="G47" s="46">
        <f t="shared" si="3"/>
        <v>7</v>
      </c>
      <c r="I47" s="112">
        <v>245</v>
      </c>
      <c r="J47" s="183">
        <f t="shared" si="4"/>
        <v>31.304951684997057</v>
      </c>
      <c r="K47" s="46">
        <f t="shared" si="5"/>
        <v>8</v>
      </c>
      <c r="M47" s="112">
        <v>345</v>
      </c>
      <c r="N47" s="183">
        <f t="shared" si="6"/>
        <v>37.148351242013419</v>
      </c>
      <c r="O47" s="46">
        <f t="shared" si="7"/>
        <v>10</v>
      </c>
      <c r="Q47" s="46"/>
      <c r="R47" s="112"/>
      <c r="S47" s="46"/>
    </row>
    <row r="48" spans="1:19">
      <c r="A48" s="112">
        <v>46</v>
      </c>
      <c r="B48" s="183">
        <f t="shared" si="0"/>
        <v>13.564659966250536</v>
      </c>
      <c r="C48" s="46">
        <f t="shared" si="8"/>
        <v>4</v>
      </c>
      <c r="E48" s="112">
        <v>146</v>
      </c>
      <c r="F48" s="183">
        <f t="shared" si="2"/>
        <v>24.166091947189145</v>
      </c>
      <c r="G48" s="46">
        <f t="shared" si="3"/>
        <v>7</v>
      </c>
      <c r="I48" s="112">
        <v>246</v>
      </c>
      <c r="J48" s="183">
        <f t="shared" si="4"/>
        <v>31.368774282716245</v>
      </c>
      <c r="K48" s="46">
        <f t="shared" si="5"/>
        <v>8</v>
      </c>
      <c r="M48" s="112">
        <v>346</v>
      </c>
      <c r="N48" s="183">
        <f t="shared" si="6"/>
        <v>37.20215047547655</v>
      </c>
      <c r="O48" s="46">
        <f t="shared" si="7"/>
        <v>10</v>
      </c>
      <c r="Q48" s="46"/>
      <c r="R48" s="112"/>
      <c r="S48" s="46"/>
    </row>
    <row r="49" spans="1:19">
      <c r="A49" s="112">
        <v>47</v>
      </c>
      <c r="B49" s="183">
        <f t="shared" si="0"/>
        <v>13.711309200802088</v>
      </c>
      <c r="C49" s="46">
        <f t="shared" si="8"/>
        <v>4</v>
      </c>
      <c r="E49" s="112">
        <v>147</v>
      </c>
      <c r="F49" s="183">
        <f t="shared" si="2"/>
        <v>24.248711305964282</v>
      </c>
      <c r="G49" s="46">
        <f t="shared" si="3"/>
        <v>7</v>
      </c>
      <c r="I49" s="112">
        <v>247</v>
      </c>
      <c r="J49" s="183">
        <f t="shared" si="4"/>
        <v>31.432467291003423</v>
      </c>
      <c r="K49" s="46">
        <f t="shared" si="5"/>
        <v>8</v>
      </c>
      <c r="M49" s="112">
        <v>347</v>
      </c>
      <c r="N49" s="183">
        <f t="shared" si="6"/>
        <v>37.255872020394314</v>
      </c>
      <c r="O49" s="46">
        <f t="shared" si="7"/>
        <v>10</v>
      </c>
      <c r="Q49" s="46"/>
      <c r="R49" s="112"/>
      <c r="S49" s="46"/>
    </row>
    <row r="50" spans="1:19">
      <c r="A50" s="112">
        <v>48</v>
      </c>
      <c r="B50" s="183">
        <f t="shared" si="0"/>
        <v>13.856406460551018</v>
      </c>
      <c r="C50" s="46">
        <f t="shared" si="8"/>
        <v>4</v>
      </c>
      <c r="E50" s="112">
        <v>148</v>
      </c>
      <c r="F50" s="183">
        <f t="shared" si="2"/>
        <v>24.331050121192877</v>
      </c>
      <c r="G50" s="46">
        <f t="shared" si="3"/>
        <v>7</v>
      </c>
      <c r="I50" s="112">
        <v>248</v>
      </c>
      <c r="J50" s="183">
        <f t="shared" si="4"/>
        <v>31.496031496047245</v>
      </c>
      <c r="K50" s="46">
        <f t="shared" si="5"/>
        <v>8</v>
      </c>
      <c r="M50" s="112">
        <v>348</v>
      </c>
      <c r="N50" s="183">
        <f t="shared" si="6"/>
        <v>37.309516212355263</v>
      </c>
      <c r="O50" s="46">
        <f t="shared" si="7"/>
        <v>10</v>
      </c>
      <c r="Q50" s="46"/>
      <c r="R50" s="112"/>
      <c r="S50" s="46"/>
    </row>
    <row r="51" spans="1:19">
      <c r="A51" s="112">
        <v>49</v>
      </c>
      <c r="B51" s="183">
        <f t="shared" si="0"/>
        <v>14</v>
      </c>
      <c r="C51" s="46">
        <f t="shared" si="8"/>
        <v>4</v>
      </c>
      <c r="E51" s="112">
        <v>149</v>
      </c>
      <c r="F51" s="183">
        <f t="shared" si="2"/>
        <v>24.413111231467404</v>
      </c>
      <c r="G51" s="46">
        <f t="shared" si="3"/>
        <v>7</v>
      </c>
      <c r="I51" s="112">
        <v>249</v>
      </c>
      <c r="J51" s="183">
        <f t="shared" si="4"/>
        <v>31.559467676118999</v>
      </c>
      <c r="K51" s="46">
        <f t="shared" si="5"/>
        <v>9</v>
      </c>
      <c r="M51" s="112">
        <v>349</v>
      </c>
      <c r="N51" s="183">
        <f t="shared" si="6"/>
        <v>37.363083384538811</v>
      </c>
      <c r="O51" s="46">
        <f t="shared" si="7"/>
        <v>10</v>
      </c>
      <c r="Q51" s="46"/>
      <c r="R51" s="112"/>
      <c r="S51" s="46"/>
    </row>
    <row r="52" spans="1:19">
      <c r="A52" s="189">
        <v>50</v>
      </c>
      <c r="B52" s="190">
        <f t="shared" si="0"/>
        <v>14.142135623730951</v>
      </c>
      <c r="C52" s="160">
        <f t="shared" si="8"/>
        <v>4</v>
      </c>
      <c r="E52" s="194">
        <v>150</v>
      </c>
      <c r="F52" s="195">
        <f t="shared" si="2"/>
        <v>24.494897427831781</v>
      </c>
      <c r="G52" s="196">
        <f t="shared" si="3"/>
        <v>7</v>
      </c>
      <c r="I52" s="198">
        <v>250</v>
      </c>
      <c r="J52" s="199">
        <f t="shared" si="4"/>
        <v>31.622776601683793</v>
      </c>
      <c r="K52" s="200">
        <f t="shared" si="5"/>
        <v>9</v>
      </c>
      <c r="M52" s="112">
        <v>350</v>
      </c>
      <c r="N52" s="183">
        <f t="shared" si="6"/>
        <v>37.416573867739416</v>
      </c>
      <c r="O52" s="46">
        <f t="shared" si="7"/>
        <v>10</v>
      </c>
      <c r="Q52" s="46"/>
      <c r="R52" s="112"/>
      <c r="S52" s="46"/>
    </row>
    <row r="53" spans="1:19">
      <c r="A53" s="112">
        <v>51</v>
      </c>
      <c r="B53" s="183">
        <f>2*SQRT(A53)</f>
        <v>14.282856857085701</v>
      </c>
      <c r="C53" s="46">
        <f>ROUNDUP(A53/ROUNDDOWN(B53,0),0)</f>
        <v>4</v>
      </c>
      <c r="E53" s="112">
        <v>151</v>
      </c>
      <c r="F53" s="183">
        <f t="shared" si="2"/>
        <v>24.576411454889016</v>
      </c>
      <c r="G53" s="46">
        <f t="shared" ref="G53:G102" si="9">ROUNDUP(E53/ROUNDDOWN(F53,0),0)</f>
        <v>7</v>
      </c>
      <c r="I53" s="112">
        <v>251</v>
      </c>
      <c r="J53" s="183">
        <f>2*SQRT(I53)</f>
        <v>31.685959035509718</v>
      </c>
      <c r="K53" s="46">
        <f>ROUNDUP(I53/ROUNDDOWN(J53,0),0)</f>
        <v>9</v>
      </c>
      <c r="M53" s="112">
        <v>351</v>
      </c>
      <c r="N53" s="183">
        <f>2*SQRT(M53)</f>
        <v>37.469987990390386</v>
      </c>
      <c r="O53" s="46">
        <f>ROUNDUP(M53/ROUNDDOWN(N53,0),0)</f>
        <v>10</v>
      </c>
    </row>
    <row r="54" spans="1:19">
      <c r="A54" s="112">
        <v>52</v>
      </c>
      <c r="B54" s="183">
        <f t="shared" si="0"/>
        <v>14.422205101855956</v>
      </c>
      <c r="C54" s="46">
        <f t="shared" ref="C54:C76" si="10">ROUNDUP(A54/ROUNDDOWN(B54,0),0)</f>
        <v>4</v>
      </c>
      <c r="E54" s="112">
        <v>152</v>
      </c>
      <c r="F54" s="183">
        <f t="shared" si="2"/>
        <v>24.657656011875904</v>
      </c>
      <c r="G54" s="46">
        <f t="shared" si="9"/>
        <v>7</v>
      </c>
      <c r="I54" s="112">
        <v>252</v>
      </c>
      <c r="J54" s="183">
        <f t="shared" si="4"/>
        <v>31.749015732775089</v>
      </c>
      <c r="K54" s="46">
        <f t="shared" ref="K54:K102" si="11">ROUNDUP(I54/ROUNDDOWN(J54,0),0)</f>
        <v>9</v>
      </c>
      <c r="M54" s="112">
        <v>352</v>
      </c>
      <c r="N54" s="183">
        <f t="shared" si="6"/>
        <v>37.523326078587438</v>
      </c>
      <c r="O54" s="46">
        <f t="shared" ref="O54:O102" si="12">ROUNDUP(M54/ROUNDDOWN(N54,0),0)</f>
        <v>10</v>
      </c>
    </row>
    <row r="55" spans="1:19">
      <c r="A55" s="112">
        <v>53</v>
      </c>
      <c r="B55" s="183">
        <f t="shared" si="0"/>
        <v>14.560219778561036</v>
      </c>
      <c r="C55" s="46">
        <f t="shared" si="10"/>
        <v>4</v>
      </c>
      <c r="E55" s="112">
        <v>153</v>
      </c>
      <c r="F55" s="183">
        <f t="shared" si="2"/>
        <v>24.738633753705962</v>
      </c>
      <c r="G55" s="46">
        <f t="shared" si="9"/>
        <v>7</v>
      </c>
      <c r="I55" s="112">
        <v>253</v>
      </c>
      <c r="J55" s="183">
        <f t="shared" si="4"/>
        <v>31.811947441173732</v>
      </c>
      <c r="K55" s="46">
        <f t="shared" si="11"/>
        <v>9</v>
      </c>
      <c r="M55" s="112">
        <v>353</v>
      </c>
      <c r="N55" s="183">
        <f t="shared" si="6"/>
        <v>37.576588456111871</v>
      </c>
      <c r="O55" s="46">
        <f t="shared" si="12"/>
        <v>10</v>
      </c>
    </row>
    <row r="56" spans="1:19">
      <c r="A56" s="112">
        <v>54</v>
      </c>
      <c r="B56" s="183">
        <f t="shared" si="0"/>
        <v>14.696938456699069</v>
      </c>
      <c r="C56" s="46">
        <f t="shared" si="10"/>
        <v>4</v>
      </c>
      <c r="E56" s="112">
        <v>154</v>
      </c>
      <c r="F56" s="183">
        <f t="shared" si="2"/>
        <v>24.819347291981714</v>
      </c>
      <c r="G56" s="46">
        <f t="shared" si="9"/>
        <v>7</v>
      </c>
      <c r="I56" s="112">
        <v>254</v>
      </c>
      <c r="J56" s="183">
        <f t="shared" si="4"/>
        <v>31.874754901018456</v>
      </c>
      <c r="K56" s="46">
        <f t="shared" si="11"/>
        <v>9</v>
      </c>
      <c r="M56" s="112">
        <v>354</v>
      </c>
      <c r="N56" s="183">
        <f t="shared" si="6"/>
        <v>37.629775444453557</v>
      </c>
      <c r="O56" s="46">
        <f t="shared" si="12"/>
        <v>10</v>
      </c>
    </row>
    <row r="57" spans="1:19">
      <c r="A57" s="112">
        <v>55</v>
      </c>
      <c r="B57" s="183">
        <f t="shared" si="0"/>
        <v>14.832396974191326</v>
      </c>
      <c r="C57" s="46">
        <f t="shared" si="10"/>
        <v>4</v>
      </c>
      <c r="E57" s="112">
        <v>155</v>
      </c>
      <c r="F57" s="183">
        <f t="shared" si="2"/>
        <v>24.899799195977465</v>
      </c>
      <c r="G57" s="46">
        <f t="shared" si="9"/>
        <v>7</v>
      </c>
      <c r="I57" s="112">
        <v>255</v>
      </c>
      <c r="J57" s="183">
        <f t="shared" si="4"/>
        <v>31.937438845342623</v>
      </c>
      <c r="K57" s="46">
        <f t="shared" si="11"/>
        <v>9</v>
      </c>
      <c r="M57" s="112">
        <v>355</v>
      </c>
      <c r="N57" s="183">
        <f t="shared" si="6"/>
        <v>37.682887362833547</v>
      </c>
      <c r="O57" s="46">
        <f t="shared" si="12"/>
        <v>10</v>
      </c>
    </row>
    <row r="58" spans="1:19">
      <c r="A58" s="112">
        <v>56</v>
      </c>
      <c r="B58" s="183">
        <f t="shared" si="0"/>
        <v>14.966629547095765</v>
      </c>
      <c r="C58" s="46">
        <f t="shared" si="10"/>
        <v>4</v>
      </c>
      <c r="E58" s="112">
        <v>156</v>
      </c>
      <c r="F58" s="183">
        <f t="shared" si="2"/>
        <v>24.979991993593593</v>
      </c>
      <c r="G58" s="46">
        <f t="shared" si="9"/>
        <v>7</v>
      </c>
      <c r="I58" s="112">
        <v>256</v>
      </c>
      <c r="J58" s="183">
        <f t="shared" si="4"/>
        <v>32</v>
      </c>
      <c r="K58" s="46">
        <f t="shared" si="11"/>
        <v>8</v>
      </c>
      <c r="M58" s="112">
        <v>356</v>
      </c>
      <c r="N58" s="183">
        <f t="shared" si="6"/>
        <v>37.735924528226413</v>
      </c>
      <c r="O58" s="46">
        <f t="shared" si="12"/>
        <v>10</v>
      </c>
    </row>
    <row r="59" spans="1:19">
      <c r="A59" s="112">
        <v>57</v>
      </c>
      <c r="B59" s="183">
        <f t="shared" si="0"/>
        <v>15.0996688705415</v>
      </c>
      <c r="C59" s="46">
        <f t="shared" si="10"/>
        <v>4</v>
      </c>
      <c r="E59" s="112">
        <v>157</v>
      </c>
      <c r="F59" s="183">
        <f t="shared" si="2"/>
        <v>25.059928172283335</v>
      </c>
      <c r="G59" s="46">
        <f t="shared" si="9"/>
        <v>7</v>
      </c>
      <c r="I59" s="112">
        <v>257</v>
      </c>
      <c r="J59" s="183">
        <f t="shared" si="4"/>
        <v>32.062439083762797</v>
      </c>
      <c r="K59" s="46">
        <f t="shared" si="11"/>
        <v>9</v>
      </c>
      <c r="M59" s="112">
        <v>357</v>
      </c>
      <c r="N59" s="183">
        <f t="shared" si="6"/>
        <v>37.78888725538237</v>
      </c>
      <c r="O59" s="46">
        <f t="shared" si="12"/>
        <v>10</v>
      </c>
    </row>
    <row r="60" spans="1:19">
      <c r="A60" s="112">
        <v>58</v>
      </c>
      <c r="B60" s="183">
        <f t="shared" si="0"/>
        <v>15.231546211727817</v>
      </c>
      <c r="C60" s="46">
        <f t="shared" si="10"/>
        <v>4</v>
      </c>
      <c r="E60" s="112">
        <v>158</v>
      </c>
      <c r="F60" s="183">
        <f t="shared" si="2"/>
        <v>25.13961017995307</v>
      </c>
      <c r="G60" s="46">
        <f t="shared" si="9"/>
        <v>7</v>
      </c>
      <c r="I60" s="112">
        <v>258</v>
      </c>
      <c r="J60" s="183">
        <f t="shared" si="4"/>
        <v>32.12475680841802</v>
      </c>
      <c r="K60" s="46">
        <f t="shared" si="11"/>
        <v>9</v>
      </c>
      <c r="M60" s="112">
        <v>358</v>
      </c>
      <c r="N60" s="183">
        <f t="shared" si="6"/>
        <v>37.841775856849004</v>
      </c>
      <c r="O60" s="46">
        <f t="shared" si="12"/>
        <v>10</v>
      </c>
    </row>
    <row r="61" spans="1:19">
      <c r="A61" s="112">
        <v>59</v>
      </c>
      <c r="B61" s="183">
        <f t="shared" si="0"/>
        <v>15.362291495737216</v>
      </c>
      <c r="C61" s="46">
        <f t="shared" si="10"/>
        <v>4</v>
      </c>
      <c r="E61" s="112">
        <v>159</v>
      </c>
      <c r="F61" s="183">
        <f t="shared" si="2"/>
        <v>25.219040425836983</v>
      </c>
      <c r="G61" s="46">
        <f t="shared" si="9"/>
        <v>7</v>
      </c>
      <c r="I61" s="112">
        <v>259</v>
      </c>
      <c r="J61" s="183">
        <f t="shared" si="4"/>
        <v>32.186953878862163</v>
      </c>
      <c r="K61" s="46">
        <f t="shared" si="11"/>
        <v>9</v>
      </c>
      <c r="M61" s="112">
        <v>359</v>
      </c>
      <c r="N61" s="183">
        <f t="shared" si="6"/>
        <v>37.894590642992831</v>
      </c>
      <c r="O61" s="46">
        <f t="shared" si="12"/>
        <v>10</v>
      </c>
    </row>
    <row r="62" spans="1:19">
      <c r="A62" s="191">
        <v>60</v>
      </c>
      <c r="B62" s="192">
        <f t="shared" si="0"/>
        <v>15.491933384829668</v>
      </c>
      <c r="C62" s="193">
        <f t="shared" si="10"/>
        <v>4</v>
      </c>
      <c r="E62" s="181">
        <v>160</v>
      </c>
      <c r="F62" s="197">
        <f t="shared" si="2"/>
        <v>25.298221281347036</v>
      </c>
      <c r="G62" s="179">
        <f t="shared" si="9"/>
        <v>7</v>
      </c>
      <c r="I62" s="201">
        <v>260</v>
      </c>
      <c r="J62" s="202">
        <f t="shared" si="4"/>
        <v>32.249030993194197</v>
      </c>
      <c r="K62" s="203">
        <f t="shared" si="11"/>
        <v>9</v>
      </c>
      <c r="M62" s="112">
        <v>360</v>
      </c>
      <c r="N62" s="183">
        <f t="shared" si="6"/>
        <v>37.947331922020552</v>
      </c>
      <c r="O62" s="46">
        <f t="shared" si="12"/>
        <v>10</v>
      </c>
    </row>
    <row r="63" spans="1:19">
      <c r="A63" s="112">
        <v>61</v>
      </c>
      <c r="B63" s="183">
        <f t="shared" si="0"/>
        <v>15.620499351813308</v>
      </c>
      <c r="C63" s="46">
        <f t="shared" si="10"/>
        <v>5</v>
      </c>
      <c r="E63" s="112">
        <v>161</v>
      </c>
      <c r="F63" s="183">
        <f t="shared" si="2"/>
        <v>25.37715508089904</v>
      </c>
      <c r="G63" s="46">
        <f t="shared" si="9"/>
        <v>7</v>
      </c>
      <c r="I63" s="112">
        <v>261</v>
      </c>
      <c r="J63" s="183">
        <f t="shared" si="4"/>
        <v>32.310988842807021</v>
      </c>
      <c r="K63" s="46">
        <f t="shared" si="11"/>
        <v>9</v>
      </c>
      <c r="M63" s="112">
        <v>361</v>
      </c>
      <c r="N63" s="183">
        <f t="shared" si="6"/>
        <v>38</v>
      </c>
      <c r="O63" s="46">
        <f t="shared" si="12"/>
        <v>10</v>
      </c>
    </row>
    <row r="64" spans="1:19">
      <c r="A64" s="112">
        <v>62</v>
      </c>
      <c r="B64" s="183">
        <f t="shared" si="0"/>
        <v>15.748015748023622</v>
      </c>
      <c r="C64" s="46">
        <f t="shared" si="10"/>
        <v>5</v>
      </c>
      <c r="E64" s="112">
        <v>162</v>
      </c>
      <c r="F64" s="183">
        <f t="shared" si="2"/>
        <v>25.45584412271571</v>
      </c>
      <c r="G64" s="46">
        <f t="shared" si="9"/>
        <v>7</v>
      </c>
      <c r="I64" s="112">
        <v>262</v>
      </c>
      <c r="J64" s="183">
        <f t="shared" si="4"/>
        <v>32.372828112477293</v>
      </c>
      <c r="K64" s="46">
        <f t="shared" si="11"/>
        <v>9</v>
      </c>
      <c r="M64" s="112">
        <v>362</v>
      </c>
      <c r="N64" s="183">
        <f t="shared" si="6"/>
        <v>38.052595180880893</v>
      </c>
      <c r="O64" s="46">
        <f t="shared" si="12"/>
        <v>10</v>
      </c>
    </row>
    <row r="65" spans="1:15">
      <c r="A65" s="112">
        <v>63</v>
      </c>
      <c r="B65" s="183">
        <f t="shared" si="0"/>
        <v>15.874507866387544</v>
      </c>
      <c r="C65" s="46">
        <f t="shared" si="10"/>
        <v>5</v>
      </c>
      <c r="E65" s="112">
        <v>163</v>
      </c>
      <c r="F65" s="183">
        <f t="shared" si="2"/>
        <v>25.534290669607408</v>
      </c>
      <c r="G65" s="46">
        <f t="shared" si="9"/>
        <v>7</v>
      </c>
      <c r="I65" s="112">
        <v>263</v>
      </c>
      <c r="J65" s="183">
        <f t="shared" si="4"/>
        <v>32.434549480453711</v>
      </c>
      <c r="K65" s="46">
        <f t="shared" si="11"/>
        <v>9</v>
      </c>
      <c r="M65" s="112">
        <v>363</v>
      </c>
      <c r="N65" s="183">
        <f t="shared" si="6"/>
        <v>38.105117766515299</v>
      </c>
      <c r="O65" s="46">
        <f t="shared" si="12"/>
        <v>10</v>
      </c>
    </row>
    <row r="66" spans="1:15">
      <c r="A66" s="112">
        <v>64</v>
      </c>
      <c r="B66" s="183">
        <f t="shared" si="0"/>
        <v>16</v>
      </c>
      <c r="C66" s="46">
        <f t="shared" si="10"/>
        <v>4</v>
      </c>
      <c r="E66" s="112">
        <v>164</v>
      </c>
      <c r="F66" s="183">
        <f t="shared" si="2"/>
        <v>25.612496949731394</v>
      </c>
      <c r="G66" s="46">
        <f t="shared" si="9"/>
        <v>7</v>
      </c>
      <c r="I66" s="112">
        <v>264</v>
      </c>
      <c r="J66" s="183">
        <f t="shared" si="4"/>
        <v>32.496153618543843</v>
      </c>
      <c r="K66" s="46">
        <f t="shared" si="11"/>
        <v>9</v>
      </c>
      <c r="M66" s="112">
        <v>364</v>
      </c>
      <c r="N66" s="183">
        <f t="shared" si="6"/>
        <v>38.157568056677825</v>
      </c>
      <c r="O66" s="46">
        <f t="shared" si="12"/>
        <v>10</v>
      </c>
    </row>
    <row r="67" spans="1:15">
      <c r="A67" s="112">
        <v>65</v>
      </c>
      <c r="B67" s="183">
        <f t="shared" si="0"/>
        <v>16.124515496597098</v>
      </c>
      <c r="C67" s="46">
        <f t="shared" si="10"/>
        <v>5</v>
      </c>
      <c r="E67" s="112">
        <v>165</v>
      </c>
      <c r="F67" s="183">
        <f t="shared" si="2"/>
        <v>25.690465157330259</v>
      </c>
      <c r="G67" s="46">
        <f t="shared" si="9"/>
        <v>7</v>
      </c>
      <c r="I67" s="112">
        <v>265</v>
      </c>
      <c r="J67" s="183">
        <f t="shared" si="4"/>
        <v>32.557641192199412</v>
      </c>
      <c r="K67" s="46">
        <f t="shared" si="11"/>
        <v>9</v>
      </c>
      <c r="M67" s="112">
        <v>365</v>
      </c>
      <c r="N67" s="183">
        <f t="shared" si="6"/>
        <v>38.209946349085598</v>
      </c>
      <c r="O67" s="46">
        <f t="shared" si="12"/>
        <v>10</v>
      </c>
    </row>
    <row r="68" spans="1:15">
      <c r="A68" s="112">
        <v>66</v>
      </c>
      <c r="B68" s="183">
        <f t="shared" ref="B68:B76" si="13">2*SQRT(A68)</f>
        <v>16.248076809271922</v>
      </c>
      <c r="C68" s="46">
        <f t="shared" si="10"/>
        <v>5</v>
      </c>
      <c r="E68" s="112">
        <v>166</v>
      </c>
      <c r="F68" s="183">
        <f t="shared" ref="F68:F102" si="14">2*SQRT(E68)</f>
        <v>25.768197453450252</v>
      </c>
      <c r="G68" s="46">
        <f t="shared" si="9"/>
        <v>7</v>
      </c>
      <c r="I68" s="112">
        <v>266</v>
      </c>
      <c r="J68" s="183">
        <f t="shared" ref="J68:J102" si="15">2*SQRT(I68)</f>
        <v>32.619012860600179</v>
      </c>
      <c r="K68" s="46">
        <f t="shared" si="11"/>
        <v>9</v>
      </c>
      <c r="M68" s="112">
        <v>366</v>
      </c>
      <c r="N68" s="183">
        <f t="shared" ref="N68:N102" si="16">2*SQRT(M68)</f>
        <v>38.262252939417984</v>
      </c>
      <c r="O68" s="46">
        <f t="shared" si="12"/>
        <v>10</v>
      </c>
    </row>
    <row r="69" spans="1:15">
      <c r="A69" s="112">
        <v>67</v>
      </c>
      <c r="B69" s="183">
        <f t="shared" si="13"/>
        <v>16.370705543744901</v>
      </c>
      <c r="C69" s="46">
        <f t="shared" si="10"/>
        <v>5</v>
      </c>
      <c r="E69" s="112">
        <v>167</v>
      </c>
      <c r="F69" s="183">
        <f t="shared" si="14"/>
        <v>25.845695966640172</v>
      </c>
      <c r="G69" s="46">
        <f t="shared" si="9"/>
        <v>7</v>
      </c>
      <c r="I69" s="112">
        <v>267</v>
      </c>
      <c r="J69" s="183">
        <f t="shared" si="15"/>
        <v>32.680269276736382</v>
      </c>
      <c r="K69" s="46">
        <f t="shared" si="11"/>
        <v>9</v>
      </c>
      <c r="M69" s="112">
        <v>367</v>
      </c>
      <c r="N69" s="183">
        <f t="shared" si="16"/>
        <v>38.314488121336034</v>
      </c>
      <c r="O69" s="46">
        <f t="shared" si="12"/>
        <v>10</v>
      </c>
    </row>
    <row r="70" spans="1:15">
      <c r="A70" s="112">
        <v>68</v>
      </c>
      <c r="B70" s="183">
        <f t="shared" si="13"/>
        <v>16.492422502470642</v>
      </c>
      <c r="C70" s="46">
        <f t="shared" si="10"/>
        <v>5</v>
      </c>
      <c r="E70" s="112">
        <v>168</v>
      </c>
      <c r="F70" s="183">
        <f t="shared" si="14"/>
        <v>25.922962793631442</v>
      </c>
      <c r="G70" s="46">
        <f t="shared" si="9"/>
        <v>7</v>
      </c>
      <c r="I70" s="112">
        <v>268</v>
      </c>
      <c r="J70" s="183">
        <f t="shared" si="15"/>
        <v>32.741411087489801</v>
      </c>
      <c r="K70" s="46">
        <f t="shared" si="11"/>
        <v>9</v>
      </c>
      <c r="M70" s="112">
        <v>368</v>
      </c>
      <c r="N70" s="183">
        <f t="shared" si="16"/>
        <v>38.366652186501753</v>
      </c>
      <c r="O70" s="46">
        <f t="shared" si="12"/>
        <v>10</v>
      </c>
    </row>
    <row r="71" spans="1:15">
      <c r="A71" s="112">
        <v>69</v>
      </c>
      <c r="B71" s="183">
        <f t="shared" si="13"/>
        <v>16.61324772583615</v>
      </c>
      <c r="C71" s="46">
        <f t="shared" si="10"/>
        <v>5</v>
      </c>
      <c r="E71" s="112">
        <v>169</v>
      </c>
      <c r="F71" s="183">
        <f t="shared" si="14"/>
        <v>26</v>
      </c>
      <c r="G71" s="46">
        <f t="shared" si="9"/>
        <v>7</v>
      </c>
      <c r="I71" s="112">
        <v>269</v>
      </c>
      <c r="J71" s="183">
        <f t="shared" si="15"/>
        <v>32.802438933713454</v>
      </c>
      <c r="K71" s="46">
        <f t="shared" si="11"/>
        <v>9</v>
      </c>
      <c r="M71" s="112">
        <v>369</v>
      </c>
      <c r="N71" s="183">
        <f t="shared" si="16"/>
        <v>38.418745424597091</v>
      </c>
      <c r="O71" s="46">
        <f t="shared" si="12"/>
        <v>10</v>
      </c>
    </row>
    <row r="72" spans="1:15">
      <c r="A72" s="191">
        <v>70</v>
      </c>
      <c r="B72" s="192">
        <f t="shared" si="13"/>
        <v>16.733200530681511</v>
      </c>
      <c r="C72" s="193">
        <f t="shared" si="10"/>
        <v>5</v>
      </c>
      <c r="E72" s="181">
        <v>170</v>
      </c>
      <c r="F72" s="197">
        <f t="shared" si="14"/>
        <v>26.076809620810597</v>
      </c>
      <c r="G72" s="179">
        <f t="shared" si="9"/>
        <v>7</v>
      </c>
      <c r="I72" s="201">
        <v>270</v>
      </c>
      <c r="J72" s="202">
        <f t="shared" si="15"/>
        <v>32.863353450309965</v>
      </c>
      <c r="K72" s="203">
        <f t="shared" si="11"/>
        <v>9</v>
      </c>
      <c r="M72" s="112">
        <v>370</v>
      </c>
      <c r="N72" s="183">
        <f t="shared" si="16"/>
        <v>38.470768123342687</v>
      </c>
      <c r="O72" s="46">
        <f t="shared" si="12"/>
        <v>10</v>
      </c>
    </row>
    <row r="73" spans="1:15">
      <c r="A73" s="112">
        <v>71</v>
      </c>
      <c r="B73" s="183">
        <f t="shared" si="13"/>
        <v>16.852299546352718</v>
      </c>
      <c r="C73" s="46">
        <f t="shared" si="10"/>
        <v>5</v>
      </c>
      <c r="E73" s="112">
        <v>171</v>
      </c>
      <c r="F73" s="183">
        <f t="shared" si="14"/>
        <v>26.153393661244042</v>
      </c>
      <c r="G73" s="46">
        <f t="shared" si="9"/>
        <v>7</v>
      </c>
      <c r="I73" s="112">
        <v>271</v>
      </c>
      <c r="J73" s="183">
        <f t="shared" si="15"/>
        <v>32.924155266308659</v>
      </c>
      <c r="K73" s="46">
        <f t="shared" si="11"/>
        <v>9</v>
      </c>
      <c r="M73" s="112">
        <v>371</v>
      </c>
      <c r="N73" s="183">
        <f t="shared" si="16"/>
        <v>38.522720568516448</v>
      </c>
      <c r="O73" s="46">
        <f t="shared" si="12"/>
        <v>10</v>
      </c>
    </row>
    <row r="74" spans="1:15">
      <c r="A74" s="112">
        <v>72</v>
      </c>
      <c r="B74" s="183">
        <f t="shared" si="13"/>
        <v>16.970562748477139</v>
      </c>
      <c r="C74" s="46">
        <f t="shared" si="10"/>
        <v>5</v>
      </c>
      <c r="E74" s="112">
        <v>172</v>
      </c>
      <c r="F74" s="183">
        <f t="shared" si="14"/>
        <v>26.229754097208001</v>
      </c>
      <c r="G74" s="46">
        <f t="shared" si="9"/>
        <v>7</v>
      </c>
      <c r="I74" s="112">
        <v>272</v>
      </c>
      <c r="J74" s="183">
        <f t="shared" si="15"/>
        <v>32.984845004941285</v>
      </c>
      <c r="K74" s="46">
        <f t="shared" si="11"/>
        <v>9</v>
      </c>
      <c r="M74" s="112">
        <v>372</v>
      </c>
      <c r="N74" s="183">
        <f t="shared" si="16"/>
        <v>38.57460304397182</v>
      </c>
      <c r="O74" s="46">
        <f t="shared" si="12"/>
        <v>10</v>
      </c>
    </row>
    <row r="75" spans="1:15">
      <c r="A75" s="112">
        <v>73</v>
      </c>
      <c r="B75" s="183">
        <f t="shared" si="13"/>
        <v>17.088007490635061</v>
      </c>
      <c r="C75" s="46">
        <f t="shared" si="10"/>
        <v>5</v>
      </c>
      <c r="E75" s="112">
        <v>173</v>
      </c>
      <c r="F75" s="183">
        <f t="shared" si="14"/>
        <v>26.305892875931811</v>
      </c>
      <c r="G75" s="46">
        <f t="shared" si="9"/>
        <v>7</v>
      </c>
      <c r="I75" s="112">
        <v>273</v>
      </c>
      <c r="J75" s="183">
        <f t="shared" si="15"/>
        <v>33.045423283716609</v>
      </c>
      <c r="K75" s="46">
        <f t="shared" si="11"/>
        <v>9</v>
      </c>
      <c r="M75" s="112">
        <v>373</v>
      </c>
      <c r="N75" s="183">
        <f t="shared" si="16"/>
        <v>38.626415831655933</v>
      </c>
      <c r="O75" s="46">
        <f t="shared" si="12"/>
        <v>10</v>
      </c>
    </row>
    <row r="76" spans="1:15">
      <c r="A76" s="112">
        <v>74</v>
      </c>
      <c r="B76" s="183">
        <f t="shared" si="13"/>
        <v>17.204650534085253</v>
      </c>
      <c r="C76" s="46">
        <f t="shared" si="10"/>
        <v>5</v>
      </c>
      <c r="E76" s="112">
        <v>174</v>
      </c>
      <c r="F76" s="183">
        <f t="shared" si="14"/>
        <v>26.381811916545839</v>
      </c>
      <c r="G76" s="46">
        <f t="shared" si="9"/>
        <v>7</v>
      </c>
      <c r="I76" s="112">
        <v>274</v>
      </c>
      <c r="J76" s="183">
        <f t="shared" si="15"/>
        <v>33.105890714493697</v>
      </c>
      <c r="K76" s="46">
        <f t="shared" si="11"/>
        <v>9</v>
      </c>
      <c r="M76" s="112">
        <v>374</v>
      </c>
      <c r="N76" s="183">
        <f t="shared" si="16"/>
        <v>38.678159211627431</v>
      </c>
      <c r="O76" s="46">
        <f t="shared" si="12"/>
        <v>10</v>
      </c>
    </row>
    <row r="77" spans="1:15">
      <c r="A77" s="205">
        <v>75</v>
      </c>
      <c r="B77" s="206">
        <f>2*SQRT(A77)</f>
        <v>17.320508075688775</v>
      </c>
      <c r="C77" s="207">
        <f>ROUNDUP(A77/ROUNDDOWN(B77,0),0)</f>
        <v>5</v>
      </c>
      <c r="E77" s="112">
        <v>175</v>
      </c>
      <c r="F77" s="183">
        <f t="shared" si="14"/>
        <v>26.457513110645905</v>
      </c>
      <c r="G77" s="46">
        <f t="shared" si="9"/>
        <v>7</v>
      </c>
      <c r="I77" s="112">
        <v>275</v>
      </c>
      <c r="J77" s="183">
        <f t="shared" si="15"/>
        <v>33.166247903554002</v>
      </c>
      <c r="K77" s="46">
        <f t="shared" si="11"/>
        <v>9</v>
      </c>
      <c r="M77" s="112">
        <v>375</v>
      </c>
      <c r="N77" s="183">
        <f t="shared" si="16"/>
        <v>38.729833462074168</v>
      </c>
      <c r="O77" s="46">
        <f t="shared" si="12"/>
        <v>10</v>
      </c>
    </row>
    <row r="78" spans="1:15">
      <c r="A78" s="112">
        <v>76</v>
      </c>
      <c r="B78" s="183">
        <f t="shared" ref="B78:B101" si="17">2*SQRT(A78)</f>
        <v>17.435595774162696</v>
      </c>
      <c r="C78" s="46">
        <f t="shared" ref="C78:C101" si="18">ROUNDUP(A78/ROUNDDOWN(B78,0),0)</f>
        <v>5</v>
      </c>
      <c r="E78" s="112">
        <v>176</v>
      </c>
      <c r="F78" s="183">
        <f t="shared" si="14"/>
        <v>26.532998322843198</v>
      </c>
      <c r="G78" s="46">
        <f t="shared" si="9"/>
        <v>7</v>
      </c>
      <c r="I78" s="112">
        <v>276</v>
      </c>
      <c r="J78" s="183">
        <f t="shared" si="15"/>
        <v>33.226495451672299</v>
      </c>
      <c r="K78" s="46">
        <f t="shared" si="11"/>
        <v>9</v>
      </c>
      <c r="M78" s="112">
        <v>376</v>
      </c>
      <c r="N78" s="183">
        <f t="shared" si="16"/>
        <v>38.781438859330635</v>
      </c>
      <c r="O78" s="46">
        <f t="shared" si="12"/>
        <v>10</v>
      </c>
    </row>
    <row r="79" spans="1:15">
      <c r="A79" s="112">
        <v>77</v>
      </c>
      <c r="B79" s="183">
        <f t="shared" si="17"/>
        <v>17.549928774784245</v>
      </c>
      <c r="C79" s="46">
        <f t="shared" si="18"/>
        <v>5</v>
      </c>
      <c r="E79" s="112">
        <v>177</v>
      </c>
      <c r="F79" s="183">
        <f t="shared" si="14"/>
        <v>26.608269391300141</v>
      </c>
      <c r="G79" s="46">
        <f t="shared" si="9"/>
        <v>7</v>
      </c>
      <c r="I79" s="112">
        <v>277</v>
      </c>
      <c r="J79" s="183">
        <f t="shared" si="15"/>
        <v>33.286633954186478</v>
      </c>
      <c r="K79" s="46">
        <f t="shared" si="11"/>
        <v>9</v>
      </c>
      <c r="M79" s="112">
        <v>377</v>
      </c>
      <c r="N79" s="183">
        <f t="shared" si="16"/>
        <v>38.832975677895199</v>
      </c>
      <c r="O79" s="46">
        <f t="shared" si="12"/>
        <v>10</v>
      </c>
    </row>
    <row r="80" spans="1:15">
      <c r="A80" s="112">
        <v>78</v>
      </c>
      <c r="B80" s="183">
        <f t="shared" si="17"/>
        <v>17.663521732655695</v>
      </c>
      <c r="C80" s="46">
        <f t="shared" si="18"/>
        <v>5</v>
      </c>
      <c r="E80" s="112">
        <v>178</v>
      </c>
      <c r="F80" s="183">
        <f t="shared" si="14"/>
        <v>26.683328128252668</v>
      </c>
      <c r="G80" s="46">
        <f t="shared" si="9"/>
        <v>7</v>
      </c>
      <c r="I80" s="112">
        <v>278</v>
      </c>
      <c r="J80" s="183">
        <f t="shared" si="15"/>
        <v>33.346664001066131</v>
      </c>
      <c r="K80" s="46">
        <f t="shared" si="11"/>
        <v>9</v>
      </c>
      <c r="M80" s="112">
        <v>378</v>
      </c>
      <c r="N80" s="183">
        <f t="shared" si="16"/>
        <v>38.884444190447162</v>
      </c>
      <c r="O80" s="46">
        <f t="shared" si="12"/>
        <v>10</v>
      </c>
    </row>
    <row r="81" spans="1:15">
      <c r="A81" s="112">
        <v>79</v>
      </c>
      <c r="B81" s="183">
        <f t="shared" si="17"/>
        <v>17.776388834631177</v>
      </c>
      <c r="C81" s="46">
        <f t="shared" si="18"/>
        <v>5</v>
      </c>
      <c r="E81" s="112">
        <v>179</v>
      </c>
      <c r="F81" s="183">
        <f t="shared" si="14"/>
        <v>26.758176320519304</v>
      </c>
      <c r="G81" s="46">
        <f t="shared" si="9"/>
        <v>7</v>
      </c>
      <c r="I81" s="112">
        <v>279</v>
      </c>
      <c r="J81" s="183">
        <f t="shared" si="15"/>
        <v>33.406586176980134</v>
      </c>
      <c r="K81" s="46">
        <f t="shared" si="11"/>
        <v>9</v>
      </c>
      <c r="M81" s="112">
        <v>379</v>
      </c>
      <c r="N81" s="183">
        <f t="shared" si="16"/>
        <v>38.93584466786357</v>
      </c>
      <c r="O81" s="46">
        <f t="shared" si="12"/>
        <v>10</v>
      </c>
    </row>
    <row r="82" spans="1:15">
      <c r="A82" s="191">
        <v>80</v>
      </c>
      <c r="B82" s="192">
        <f t="shared" si="17"/>
        <v>17.888543819998318</v>
      </c>
      <c r="C82" s="193">
        <f t="shared" si="18"/>
        <v>5</v>
      </c>
      <c r="E82" s="181">
        <v>180</v>
      </c>
      <c r="F82" s="197">
        <f t="shared" si="14"/>
        <v>26.832815729997478</v>
      </c>
      <c r="G82" s="179">
        <f t="shared" si="9"/>
        <v>7</v>
      </c>
      <c r="I82" s="201">
        <v>280</v>
      </c>
      <c r="J82" s="202">
        <f t="shared" si="15"/>
        <v>33.466401061363023</v>
      </c>
      <c r="K82" s="203">
        <f t="shared" si="11"/>
        <v>9</v>
      </c>
      <c r="M82" s="112">
        <v>380</v>
      </c>
      <c r="N82" s="183">
        <f t="shared" si="16"/>
        <v>38.987177379235852</v>
      </c>
      <c r="O82" s="46">
        <f t="shared" si="12"/>
        <v>10</v>
      </c>
    </row>
    <row r="83" spans="1:15">
      <c r="A83" s="112">
        <v>81</v>
      </c>
      <c r="B83" s="183">
        <f t="shared" si="17"/>
        <v>18</v>
      </c>
      <c r="C83" s="46">
        <f t="shared" si="18"/>
        <v>5</v>
      </c>
      <c r="E83" s="112">
        <v>181</v>
      </c>
      <c r="F83" s="183">
        <f t="shared" si="14"/>
        <v>26.90724809414742</v>
      </c>
      <c r="G83" s="46">
        <f t="shared" si="9"/>
        <v>7</v>
      </c>
      <c r="I83" s="112">
        <v>281</v>
      </c>
      <c r="J83" s="183">
        <f t="shared" si="15"/>
        <v>33.526109228480422</v>
      </c>
      <c r="K83" s="46">
        <f t="shared" si="11"/>
        <v>9</v>
      </c>
      <c r="M83" s="112">
        <v>381</v>
      </c>
      <c r="N83" s="183">
        <f t="shared" si="16"/>
        <v>39.038442591886273</v>
      </c>
      <c r="O83" s="46">
        <f t="shared" si="12"/>
        <v>10</v>
      </c>
    </row>
    <row r="84" spans="1:15">
      <c r="A84" s="112">
        <v>82</v>
      </c>
      <c r="B84" s="183">
        <f t="shared" si="17"/>
        <v>18.110770276274835</v>
      </c>
      <c r="C84" s="46">
        <f t="shared" si="18"/>
        <v>5</v>
      </c>
      <c r="E84" s="112">
        <v>182</v>
      </c>
      <c r="F84" s="183">
        <f t="shared" si="14"/>
        <v>26.981475126464083</v>
      </c>
      <c r="G84" s="46">
        <f t="shared" si="9"/>
        <v>7</v>
      </c>
      <c r="I84" s="112">
        <v>282</v>
      </c>
      <c r="J84" s="183">
        <f t="shared" si="15"/>
        <v>33.585711247493329</v>
      </c>
      <c r="K84" s="46">
        <f t="shared" si="11"/>
        <v>9</v>
      </c>
      <c r="M84" s="112">
        <v>382</v>
      </c>
      <c r="N84" s="183">
        <f t="shared" si="16"/>
        <v>39.08964057138413</v>
      </c>
      <c r="O84" s="46">
        <f t="shared" si="12"/>
        <v>10</v>
      </c>
    </row>
    <row r="85" spans="1:15">
      <c r="A85" s="112">
        <v>83</v>
      </c>
      <c r="B85" s="183">
        <f t="shared" si="17"/>
        <v>18.220867158288598</v>
      </c>
      <c r="C85" s="46">
        <f t="shared" si="18"/>
        <v>5</v>
      </c>
      <c r="E85" s="112">
        <v>183</v>
      </c>
      <c r="F85" s="183">
        <f t="shared" si="14"/>
        <v>27.055498516937366</v>
      </c>
      <c r="G85" s="46">
        <f t="shared" si="9"/>
        <v>7</v>
      </c>
      <c r="I85" s="112">
        <v>283</v>
      </c>
      <c r="J85" s="183">
        <f t="shared" si="15"/>
        <v>33.645207682521445</v>
      </c>
      <c r="K85" s="46">
        <f t="shared" si="11"/>
        <v>9</v>
      </c>
      <c r="M85" s="112">
        <v>383</v>
      </c>
      <c r="N85" s="183">
        <f t="shared" si="16"/>
        <v>39.14077158156185</v>
      </c>
      <c r="O85" s="46">
        <f t="shared" si="12"/>
        <v>10</v>
      </c>
    </row>
    <row r="86" spans="1:15">
      <c r="A86" s="112">
        <v>84</v>
      </c>
      <c r="B86" s="183">
        <f t="shared" si="17"/>
        <v>18.330302779823359</v>
      </c>
      <c r="C86" s="46">
        <f t="shared" si="18"/>
        <v>5</v>
      </c>
      <c r="E86" s="112">
        <v>184</v>
      </c>
      <c r="F86" s="183">
        <f t="shared" si="14"/>
        <v>27.129319932501073</v>
      </c>
      <c r="G86" s="46">
        <f t="shared" si="9"/>
        <v>7</v>
      </c>
      <c r="I86" s="112">
        <v>284</v>
      </c>
      <c r="J86" s="183">
        <f t="shared" si="15"/>
        <v>33.704599092705436</v>
      </c>
      <c r="K86" s="46">
        <f t="shared" si="11"/>
        <v>9</v>
      </c>
      <c r="M86" s="112">
        <v>384</v>
      </c>
      <c r="N86" s="183">
        <f t="shared" si="16"/>
        <v>39.191835884530846</v>
      </c>
      <c r="O86" s="46">
        <f t="shared" si="12"/>
        <v>10</v>
      </c>
    </row>
    <row r="87" spans="1:15">
      <c r="A87" s="112">
        <v>85</v>
      </c>
      <c r="B87" s="183">
        <f t="shared" si="17"/>
        <v>18.439088914585774</v>
      </c>
      <c r="C87" s="46">
        <f t="shared" si="18"/>
        <v>5</v>
      </c>
      <c r="E87" s="112">
        <v>185</v>
      </c>
      <c r="F87" s="183">
        <f t="shared" si="14"/>
        <v>27.202941017470888</v>
      </c>
      <c r="G87" s="46">
        <f t="shared" si="9"/>
        <v>7</v>
      </c>
      <c r="I87" s="112">
        <v>285</v>
      </c>
      <c r="J87" s="183">
        <f t="shared" si="15"/>
        <v>33.763886032268267</v>
      </c>
      <c r="K87" s="46">
        <f t="shared" si="11"/>
        <v>9</v>
      </c>
      <c r="M87" s="112">
        <v>385</v>
      </c>
      <c r="N87" s="183">
        <f t="shared" si="16"/>
        <v>39.242833740697165</v>
      </c>
      <c r="O87" s="46">
        <f t="shared" si="12"/>
        <v>10</v>
      </c>
    </row>
    <row r="88" spans="1:15">
      <c r="A88" s="112">
        <v>86</v>
      </c>
      <c r="B88" s="183">
        <f t="shared" si="17"/>
        <v>18.547236990991408</v>
      </c>
      <c r="C88" s="46">
        <f t="shared" si="18"/>
        <v>5</v>
      </c>
      <c r="E88" s="112">
        <v>186</v>
      </c>
      <c r="F88" s="183">
        <f t="shared" si="14"/>
        <v>27.27636339397171</v>
      </c>
      <c r="G88" s="46">
        <f t="shared" si="9"/>
        <v>7</v>
      </c>
      <c r="I88" s="112">
        <v>286</v>
      </c>
      <c r="J88" s="183">
        <f t="shared" si="15"/>
        <v>33.823069050575526</v>
      </c>
      <c r="K88" s="46">
        <f t="shared" si="11"/>
        <v>9</v>
      </c>
      <c r="M88" s="112">
        <v>386</v>
      </c>
      <c r="N88" s="183">
        <f t="shared" si="16"/>
        <v>39.293765408776999</v>
      </c>
      <c r="O88" s="46">
        <f t="shared" si="12"/>
        <v>10</v>
      </c>
    </row>
    <row r="89" spans="1:15">
      <c r="A89" s="112">
        <v>87</v>
      </c>
      <c r="B89" s="183">
        <f t="shared" si="17"/>
        <v>18.654758106177631</v>
      </c>
      <c r="C89" s="46">
        <f t="shared" si="18"/>
        <v>5</v>
      </c>
      <c r="E89" s="112">
        <v>187</v>
      </c>
      <c r="F89" s="183">
        <f t="shared" si="14"/>
        <v>27.349588662354687</v>
      </c>
      <c r="G89" s="46">
        <f t="shared" si="9"/>
        <v>7</v>
      </c>
      <c r="I89" s="112">
        <v>287</v>
      </c>
      <c r="J89" s="183">
        <f t="shared" si="15"/>
        <v>33.882148692194832</v>
      </c>
      <c r="K89" s="46">
        <f t="shared" si="11"/>
        <v>9</v>
      </c>
      <c r="M89" s="112">
        <v>387</v>
      </c>
      <c r="N89" s="183">
        <f t="shared" si="16"/>
        <v>39.344631145812002</v>
      </c>
      <c r="O89" s="46">
        <f t="shared" si="12"/>
        <v>10</v>
      </c>
    </row>
    <row r="90" spans="1:15">
      <c r="A90" s="112">
        <v>88</v>
      </c>
      <c r="B90" s="183">
        <f t="shared" si="17"/>
        <v>18.761663039293719</v>
      </c>
      <c r="C90" s="46">
        <f t="shared" si="18"/>
        <v>5</v>
      </c>
      <c r="E90" s="112">
        <v>188</v>
      </c>
      <c r="F90" s="183">
        <f t="shared" si="14"/>
        <v>27.422618401604176</v>
      </c>
      <c r="G90" s="46">
        <f t="shared" si="9"/>
        <v>7</v>
      </c>
      <c r="I90" s="112">
        <v>288</v>
      </c>
      <c r="J90" s="183">
        <f t="shared" si="15"/>
        <v>33.941125496954278</v>
      </c>
      <c r="K90" s="46">
        <f t="shared" si="11"/>
        <v>9</v>
      </c>
      <c r="M90" s="112">
        <v>388</v>
      </c>
      <c r="N90" s="183">
        <f t="shared" si="16"/>
        <v>39.395431207184416</v>
      </c>
      <c r="O90" s="46">
        <f t="shared" si="12"/>
        <v>10</v>
      </c>
    </row>
    <row r="91" spans="1:15">
      <c r="A91" s="112">
        <v>89</v>
      </c>
      <c r="B91" s="183">
        <f t="shared" si="17"/>
        <v>18.867962264113206</v>
      </c>
      <c r="C91" s="46">
        <f t="shared" si="18"/>
        <v>5</v>
      </c>
      <c r="E91" s="112">
        <v>189</v>
      </c>
      <c r="F91" s="183">
        <f t="shared" si="14"/>
        <v>27.495454169735041</v>
      </c>
      <c r="G91" s="46">
        <f t="shared" si="9"/>
        <v>7</v>
      </c>
      <c r="I91" s="112">
        <v>289</v>
      </c>
      <c r="J91" s="183">
        <f t="shared" si="15"/>
        <v>34</v>
      </c>
      <c r="K91" s="46">
        <f t="shared" si="11"/>
        <v>9</v>
      </c>
      <c r="M91" s="112">
        <v>389</v>
      </c>
      <c r="N91" s="183">
        <f t="shared" si="16"/>
        <v>39.446165846632042</v>
      </c>
      <c r="O91" s="46">
        <f t="shared" si="12"/>
        <v>10</v>
      </c>
    </row>
    <row r="92" spans="1:15">
      <c r="A92" s="191">
        <v>90</v>
      </c>
      <c r="B92" s="192">
        <f t="shared" si="17"/>
        <v>18.973665961010276</v>
      </c>
      <c r="C92" s="193">
        <f t="shared" si="18"/>
        <v>5</v>
      </c>
      <c r="E92" s="181">
        <v>190</v>
      </c>
      <c r="F92" s="197">
        <f t="shared" si="14"/>
        <v>27.568097504180443</v>
      </c>
      <c r="G92" s="179">
        <f t="shared" si="9"/>
        <v>8</v>
      </c>
      <c r="I92" s="201">
        <v>290</v>
      </c>
      <c r="J92" s="202">
        <f t="shared" si="15"/>
        <v>34.058772731852805</v>
      </c>
      <c r="K92" s="203">
        <f t="shared" si="11"/>
        <v>9</v>
      </c>
      <c r="M92" s="112">
        <v>390</v>
      </c>
      <c r="N92" s="183">
        <f t="shared" si="16"/>
        <v>39.496835316262995</v>
      </c>
      <c r="O92" s="46">
        <f t="shared" si="12"/>
        <v>10</v>
      </c>
    </row>
    <row r="93" spans="1:15">
      <c r="A93" s="112">
        <v>91</v>
      </c>
      <c r="B93" s="183">
        <f t="shared" si="17"/>
        <v>19.078784028338912</v>
      </c>
      <c r="C93" s="46">
        <f t="shared" si="18"/>
        <v>5</v>
      </c>
      <c r="E93" s="112">
        <v>191</v>
      </c>
      <c r="F93" s="183">
        <f t="shared" si="14"/>
        <v>27.640549922170507</v>
      </c>
      <c r="G93" s="46">
        <f t="shared" si="9"/>
        <v>8</v>
      </c>
      <c r="I93" s="112">
        <v>291</v>
      </c>
      <c r="J93" s="183">
        <f t="shared" si="15"/>
        <v>34.117444218463959</v>
      </c>
      <c r="K93" s="46">
        <f t="shared" si="11"/>
        <v>9</v>
      </c>
      <c r="M93" s="112">
        <v>391</v>
      </c>
      <c r="N93" s="183">
        <f t="shared" si="16"/>
        <v>39.547439866570379</v>
      </c>
      <c r="O93" s="46">
        <f t="shared" si="12"/>
        <v>11</v>
      </c>
    </row>
    <row r="94" spans="1:15">
      <c r="A94" s="112">
        <v>92</v>
      </c>
      <c r="B94" s="183">
        <f t="shared" si="17"/>
        <v>19.183326093250876</v>
      </c>
      <c r="C94" s="46">
        <f t="shared" si="18"/>
        <v>5</v>
      </c>
      <c r="E94" s="112">
        <v>192</v>
      </c>
      <c r="F94" s="183">
        <f t="shared" si="14"/>
        <v>27.712812921102035</v>
      </c>
      <c r="G94" s="46">
        <f t="shared" si="9"/>
        <v>8</v>
      </c>
      <c r="I94" s="112">
        <v>292</v>
      </c>
      <c r="J94" s="183">
        <f t="shared" si="15"/>
        <v>34.176014981270121</v>
      </c>
      <c r="K94" s="46">
        <f t="shared" si="11"/>
        <v>9</v>
      </c>
      <c r="M94" s="112">
        <v>392</v>
      </c>
      <c r="N94" s="183">
        <f t="shared" si="16"/>
        <v>39.597979746446661</v>
      </c>
      <c r="O94" s="46">
        <f t="shared" si="12"/>
        <v>11</v>
      </c>
    </row>
    <row r="95" spans="1:15">
      <c r="A95" s="112">
        <v>93</v>
      </c>
      <c r="B95" s="183">
        <f t="shared" si="17"/>
        <v>19.28730152198591</v>
      </c>
      <c r="C95" s="46">
        <f t="shared" si="18"/>
        <v>5</v>
      </c>
      <c r="E95" s="112">
        <v>193</v>
      </c>
      <c r="F95" s="183">
        <f t="shared" si="14"/>
        <v>27.784887978899608</v>
      </c>
      <c r="G95" s="46">
        <f t="shared" si="9"/>
        <v>8</v>
      </c>
      <c r="I95" s="112">
        <v>293</v>
      </c>
      <c r="J95" s="183">
        <f t="shared" si="15"/>
        <v>34.23448553724738</v>
      </c>
      <c r="K95" s="46">
        <f t="shared" si="11"/>
        <v>9</v>
      </c>
      <c r="M95" s="112">
        <v>393</v>
      </c>
      <c r="N95" s="183">
        <f t="shared" si="16"/>
        <v>39.648455203198019</v>
      </c>
      <c r="O95" s="46">
        <f t="shared" si="12"/>
        <v>11</v>
      </c>
    </row>
    <row r="96" spans="1:15">
      <c r="A96" s="112">
        <v>94</v>
      </c>
      <c r="B96" s="183">
        <f t="shared" si="17"/>
        <v>19.390719429665317</v>
      </c>
      <c r="C96" s="46">
        <f t="shared" si="18"/>
        <v>5</v>
      </c>
      <c r="E96" s="112">
        <v>194</v>
      </c>
      <c r="F96" s="183">
        <f t="shared" si="14"/>
        <v>27.856776554368238</v>
      </c>
      <c r="G96" s="46">
        <f t="shared" si="9"/>
        <v>8</v>
      </c>
      <c r="I96" s="112">
        <v>294</v>
      </c>
      <c r="J96" s="183">
        <f t="shared" si="15"/>
        <v>34.292856398964496</v>
      </c>
      <c r="K96" s="46">
        <f t="shared" si="11"/>
        <v>9</v>
      </c>
      <c r="M96" s="112">
        <v>394</v>
      </c>
      <c r="N96" s="183">
        <f t="shared" si="16"/>
        <v>39.698866482558415</v>
      </c>
      <c r="O96" s="46">
        <f t="shared" si="12"/>
        <v>11</v>
      </c>
    </row>
    <row r="97" spans="1:15">
      <c r="A97" s="112">
        <v>95</v>
      </c>
      <c r="B97" s="183">
        <f t="shared" si="17"/>
        <v>19.493588689617926</v>
      </c>
      <c r="C97" s="46">
        <f t="shared" si="18"/>
        <v>5</v>
      </c>
      <c r="E97" s="112">
        <v>195</v>
      </c>
      <c r="F97" s="183">
        <f t="shared" si="14"/>
        <v>27.928480087537881</v>
      </c>
      <c r="G97" s="46">
        <f t="shared" si="9"/>
        <v>8</v>
      </c>
      <c r="I97" s="112">
        <v>295</v>
      </c>
      <c r="J97" s="183">
        <f t="shared" si="15"/>
        <v>34.351128074635334</v>
      </c>
      <c r="K97" s="46">
        <f t="shared" si="11"/>
        <v>9</v>
      </c>
      <c r="M97" s="112">
        <v>395</v>
      </c>
      <c r="N97" s="183">
        <f t="shared" si="16"/>
        <v>39.749213828703581</v>
      </c>
      <c r="O97" s="46">
        <f t="shared" si="12"/>
        <v>11</v>
      </c>
    </row>
    <row r="98" spans="1:15">
      <c r="A98" s="112">
        <v>96</v>
      </c>
      <c r="B98" s="183">
        <f t="shared" si="17"/>
        <v>19.595917942265423</v>
      </c>
      <c r="C98" s="46">
        <f t="shared" si="18"/>
        <v>6</v>
      </c>
      <c r="E98" s="112">
        <v>196</v>
      </c>
      <c r="F98" s="183">
        <f t="shared" si="14"/>
        <v>28</v>
      </c>
      <c r="G98" s="46">
        <f t="shared" si="9"/>
        <v>7</v>
      </c>
      <c r="I98" s="112">
        <v>296</v>
      </c>
      <c r="J98" s="183">
        <f t="shared" si="15"/>
        <v>34.409301068170507</v>
      </c>
      <c r="K98" s="46">
        <f t="shared" si="11"/>
        <v>9</v>
      </c>
      <c r="M98" s="112">
        <v>396</v>
      </c>
      <c r="N98" s="183">
        <f t="shared" si="16"/>
        <v>39.799497484264798</v>
      </c>
      <c r="O98" s="46">
        <f t="shared" si="12"/>
        <v>11</v>
      </c>
    </row>
    <row r="99" spans="1:15">
      <c r="A99" s="112">
        <v>97</v>
      </c>
      <c r="B99" s="183">
        <f t="shared" si="17"/>
        <v>19.697715603592208</v>
      </c>
      <c r="C99" s="46">
        <f t="shared" si="18"/>
        <v>6</v>
      </c>
      <c r="E99" s="112">
        <v>197</v>
      </c>
      <c r="F99" s="183">
        <f t="shared" si="14"/>
        <v>28.071337695236398</v>
      </c>
      <c r="G99" s="46">
        <f t="shared" si="9"/>
        <v>8</v>
      </c>
      <c r="I99" s="112">
        <v>297</v>
      </c>
      <c r="J99" s="183">
        <f t="shared" si="15"/>
        <v>34.467375879228172</v>
      </c>
      <c r="K99" s="46">
        <f t="shared" si="11"/>
        <v>9</v>
      </c>
      <c r="M99" s="112">
        <v>397</v>
      </c>
      <c r="N99" s="183">
        <f t="shared" si="16"/>
        <v>39.849717690342551</v>
      </c>
      <c r="O99" s="46">
        <f t="shared" si="12"/>
        <v>11</v>
      </c>
    </row>
    <row r="100" spans="1:15">
      <c r="A100" s="112">
        <v>98</v>
      </c>
      <c r="B100" s="183">
        <f t="shared" si="17"/>
        <v>19.798989873223331</v>
      </c>
      <c r="C100" s="46">
        <f t="shared" si="18"/>
        <v>6</v>
      </c>
      <c r="E100" s="112">
        <v>198</v>
      </c>
      <c r="F100" s="183">
        <f t="shared" si="14"/>
        <v>28.142494558940577</v>
      </c>
      <c r="G100" s="46">
        <f t="shared" si="9"/>
        <v>8</v>
      </c>
      <c r="I100" s="112">
        <v>298</v>
      </c>
      <c r="J100" s="183">
        <f t="shared" si="15"/>
        <v>34.525353003264136</v>
      </c>
      <c r="K100" s="46">
        <f t="shared" si="11"/>
        <v>9</v>
      </c>
      <c r="M100" s="112">
        <v>398</v>
      </c>
      <c r="N100" s="183">
        <f t="shared" si="16"/>
        <v>39.899874686520008</v>
      </c>
      <c r="O100" s="46">
        <f t="shared" si="12"/>
        <v>11</v>
      </c>
    </row>
    <row r="101" spans="1:15">
      <c r="A101" s="112">
        <v>99</v>
      </c>
      <c r="B101" s="183">
        <f t="shared" si="17"/>
        <v>19.899748742132399</v>
      </c>
      <c r="C101" s="46">
        <f t="shared" si="18"/>
        <v>6</v>
      </c>
      <c r="E101" s="112">
        <v>199</v>
      </c>
      <c r="F101" s="183">
        <f t="shared" si="14"/>
        <v>28.21347195933177</v>
      </c>
      <c r="G101" s="46">
        <f t="shared" si="9"/>
        <v>8</v>
      </c>
      <c r="I101" s="112">
        <v>299</v>
      </c>
      <c r="J101" s="183">
        <f t="shared" si="15"/>
        <v>34.583232931581165</v>
      </c>
      <c r="K101" s="46">
        <f t="shared" si="11"/>
        <v>9</v>
      </c>
      <c r="M101" s="112">
        <v>399</v>
      </c>
      <c r="N101" s="183">
        <f t="shared" si="16"/>
        <v>39.949968710876355</v>
      </c>
      <c r="O101" s="46">
        <f t="shared" si="12"/>
        <v>11</v>
      </c>
    </row>
    <row r="102" spans="1:15">
      <c r="A102" s="191">
        <v>100</v>
      </c>
      <c r="B102" s="192">
        <f>2*SQRT(A102)</f>
        <v>20</v>
      </c>
      <c r="C102" s="193">
        <f>ROUNDUP(A102/ROUNDDOWN(B102,0),0)</f>
        <v>5</v>
      </c>
      <c r="E102" s="181">
        <v>200</v>
      </c>
      <c r="F102" s="197">
        <f t="shared" si="14"/>
        <v>28.284271247461902</v>
      </c>
      <c r="G102" s="179">
        <f t="shared" si="9"/>
        <v>8</v>
      </c>
      <c r="I102" s="201">
        <v>300</v>
      </c>
      <c r="J102" s="202">
        <f t="shared" si="15"/>
        <v>34.641016151377549</v>
      </c>
      <c r="K102" s="203">
        <f t="shared" si="11"/>
        <v>9</v>
      </c>
      <c r="M102" s="112">
        <v>400</v>
      </c>
      <c r="N102" s="183">
        <f t="shared" si="16"/>
        <v>40</v>
      </c>
      <c r="O102" s="46">
        <f t="shared" si="12"/>
        <v>10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DB499-6607-42BA-9310-9928734E5F6A}">
  <dimension ref="A1:O47"/>
  <sheetViews>
    <sheetView workbookViewId="0"/>
  </sheetViews>
  <sheetFormatPr defaultColWidth="16.7109375" defaultRowHeight="12.75"/>
  <cols>
    <col min="1" max="1" width="12.5703125" customWidth="1"/>
    <col min="2" max="2" width="16.7109375" customWidth="1"/>
    <col min="3" max="3" width="12.42578125" customWidth="1"/>
    <col min="4" max="4" width="5.28515625" customWidth="1"/>
    <col min="5" max="5" width="11.5703125" bestFit="1" customWidth="1"/>
    <col min="6" max="6" width="16" bestFit="1" customWidth="1"/>
    <col min="7" max="7" width="12" customWidth="1"/>
    <col min="8" max="8" width="4.5703125" customWidth="1"/>
    <col min="9" max="9" width="11.7109375" customWidth="1"/>
    <col min="10" max="10" width="16" bestFit="1" customWidth="1"/>
    <col min="11" max="11" width="11" bestFit="1" customWidth="1"/>
    <col min="12" max="12" width="4.5703125" customWidth="1"/>
    <col min="13" max="13" width="11.5703125" style="112" customWidth="1"/>
    <col min="14" max="14" width="16" style="112" bestFit="1" customWidth="1"/>
    <col min="15" max="15" width="11.85546875" style="112" customWidth="1"/>
  </cols>
  <sheetData>
    <row r="1" spans="1:15">
      <c r="A1" s="243"/>
      <c r="B1" s="244" t="s">
        <v>1119</v>
      </c>
      <c r="C1" s="244" t="s">
        <v>1120</v>
      </c>
      <c r="D1" s="244" t="s">
        <v>1121</v>
      </c>
      <c r="E1" s="245" t="s">
        <v>1122</v>
      </c>
      <c r="F1" s="120"/>
      <c r="G1" s="120"/>
      <c r="H1" s="120"/>
      <c r="I1" s="120"/>
      <c r="J1" s="120"/>
      <c r="K1" s="120"/>
      <c r="L1" s="120"/>
    </row>
    <row r="2" spans="1:15" ht="28.5">
      <c r="A2" s="246" t="s">
        <v>1123</v>
      </c>
      <c r="B2" s="247">
        <v>5</v>
      </c>
      <c r="C2" s="247">
        <v>0.5</v>
      </c>
      <c r="D2" s="247">
        <v>0.1</v>
      </c>
      <c r="E2" s="248">
        <v>0.1</v>
      </c>
      <c r="F2" s="120"/>
      <c r="G2" s="249" t="s">
        <v>1124</v>
      </c>
      <c r="H2" s="120"/>
      <c r="I2" s="120"/>
      <c r="J2" s="120"/>
      <c r="K2" s="120"/>
      <c r="L2" s="120"/>
    </row>
    <row r="3" spans="1:15">
      <c r="A3" s="246" t="s">
        <v>1125</v>
      </c>
      <c r="B3" s="247">
        <v>0.5</v>
      </c>
      <c r="C3" s="247">
        <v>1</v>
      </c>
      <c r="D3" s="247">
        <v>2</v>
      </c>
      <c r="E3" s="248">
        <v>4</v>
      </c>
      <c r="F3" s="120"/>
      <c r="G3" s="120" t="s">
        <v>1126</v>
      </c>
      <c r="H3" s="120"/>
      <c r="I3" s="120"/>
      <c r="J3" s="120"/>
      <c r="K3" s="120"/>
      <c r="L3" s="120"/>
    </row>
    <row r="4" spans="1:15">
      <c r="A4" s="250" t="s">
        <v>1127</v>
      </c>
      <c r="B4" s="251">
        <f>B2*B3</f>
        <v>2.5</v>
      </c>
      <c r="C4" s="251">
        <f>C2*C3</f>
        <v>0.5</v>
      </c>
      <c r="D4" s="251">
        <f>D2*D3</f>
        <v>0.2</v>
      </c>
      <c r="E4" s="252">
        <f>E2*E3</f>
        <v>0.4</v>
      </c>
      <c r="F4" s="120"/>
      <c r="G4" s="120"/>
      <c r="H4" s="120"/>
      <c r="I4" s="120"/>
      <c r="J4" s="120"/>
      <c r="K4" s="120"/>
      <c r="L4" s="120"/>
    </row>
    <row r="5" spans="1:15">
      <c r="A5" s="120"/>
      <c r="B5" s="120"/>
      <c r="C5" s="120"/>
      <c r="D5" s="120"/>
      <c r="E5" s="120"/>
      <c r="F5" s="120"/>
      <c r="G5" s="120"/>
      <c r="H5" s="120"/>
      <c r="I5" s="120"/>
      <c r="J5" s="120"/>
      <c r="K5" s="120"/>
      <c r="L5" s="120"/>
    </row>
    <row r="6" spans="1:15">
      <c r="A6" s="184" t="s">
        <v>1128</v>
      </c>
      <c r="B6" s="184" t="s">
        <v>1129</v>
      </c>
      <c r="C6" s="184" t="s">
        <v>1130</v>
      </c>
      <c r="D6" s="120"/>
      <c r="E6" s="255" t="s">
        <v>1131</v>
      </c>
      <c r="F6" s="255" t="s">
        <v>1129</v>
      </c>
      <c r="G6" s="255" t="s">
        <v>1130</v>
      </c>
      <c r="H6" s="120"/>
      <c r="I6" s="254" t="s">
        <v>1132</v>
      </c>
      <c r="J6" s="254" t="s">
        <v>1129</v>
      </c>
      <c r="K6" s="254" t="s">
        <v>1130</v>
      </c>
      <c r="L6" s="120"/>
      <c r="M6" s="253" t="s">
        <v>1133</v>
      </c>
      <c r="N6" s="253" t="s">
        <v>1129</v>
      </c>
      <c r="O6" s="253" t="s">
        <v>1130</v>
      </c>
    </row>
    <row r="7" spans="1:15">
      <c r="A7" s="181">
        <v>5</v>
      </c>
      <c r="B7" s="181">
        <f t="shared" ref="B7:B46" si="0">A7*$B$4</f>
        <v>12.5</v>
      </c>
      <c r="C7" s="181">
        <f>ROUND(100/B7,2)</f>
        <v>8</v>
      </c>
      <c r="D7" s="120"/>
      <c r="E7" s="189">
        <v>5</v>
      </c>
      <c r="F7" s="189">
        <f>E7*$C$4</f>
        <v>2.5</v>
      </c>
      <c r="G7" s="189">
        <f>ROUND(100/F7,2)</f>
        <v>40</v>
      </c>
      <c r="H7" s="120"/>
      <c r="I7" s="194">
        <v>5</v>
      </c>
      <c r="J7" s="194">
        <f>I7*$D$4</f>
        <v>1</v>
      </c>
      <c r="K7" s="194">
        <f>ROUND(100/J7,2)</f>
        <v>100</v>
      </c>
      <c r="L7" s="120"/>
      <c r="M7" s="191">
        <v>5</v>
      </c>
      <c r="N7" s="191">
        <f>M7*$E$4</f>
        <v>2</v>
      </c>
      <c r="O7" s="191">
        <f>ROUND(100/N7,2)</f>
        <v>50</v>
      </c>
    </row>
    <row r="8" spans="1:15">
      <c r="A8" s="181">
        <v>10</v>
      </c>
      <c r="B8" s="181">
        <f t="shared" si="0"/>
        <v>25</v>
      </c>
      <c r="C8" s="181">
        <f t="shared" ref="C8:C46" si="1">ROUND(100/B8,2)</f>
        <v>4</v>
      </c>
      <c r="D8" s="120"/>
      <c r="E8" s="189">
        <v>10</v>
      </c>
      <c r="F8" s="189">
        <f t="shared" ref="F8:F46" si="2">E8*$C$4</f>
        <v>5</v>
      </c>
      <c r="G8" s="189">
        <f t="shared" ref="G8:G46" si="3">ROUND(100/F8,2)</f>
        <v>20</v>
      </c>
      <c r="H8" s="120"/>
      <c r="I8" s="194">
        <v>10</v>
      </c>
      <c r="J8" s="194">
        <f t="shared" ref="J8:J46" si="4">I8*$D$4</f>
        <v>2</v>
      </c>
      <c r="K8" s="194">
        <f t="shared" ref="K8:K46" si="5">ROUND(100/J8,2)</f>
        <v>50</v>
      </c>
      <c r="L8" s="120"/>
      <c r="M8" s="191">
        <v>10</v>
      </c>
      <c r="N8" s="191">
        <f t="shared" ref="N8:N46" si="6">M8*$E$4</f>
        <v>4</v>
      </c>
      <c r="O8" s="191">
        <f t="shared" ref="O8:O46" si="7">ROUND(100/N8,2)</f>
        <v>25</v>
      </c>
    </row>
    <row r="9" spans="1:15">
      <c r="A9" s="181">
        <v>15</v>
      </c>
      <c r="B9" s="181">
        <f t="shared" si="0"/>
        <v>37.5</v>
      </c>
      <c r="C9" s="181">
        <f t="shared" si="1"/>
        <v>2.67</v>
      </c>
      <c r="D9" s="120"/>
      <c r="E9" s="189">
        <v>15</v>
      </c>
      <c r="F9" s="189">
        <f t="shared" si="2"/>
        <v>7.5</v>
      </c>
      <c r="G9" s="189">
        <f t="shared" si="3"/>
        <v>13.33</v>
      </c>
      <c r="H9" s="120"/>
      <c r="I9" s="194">
        <v>15</v>
      </c>
      <c r="J9" s="194">
        <f t="shared" si="4"/>
        <v>3</v>
      </c>
      <c r="K9" s="194">
        <f t="shared" si="5"/>
        <v>33.33</v>
      </c>
      <c r="L9" s="120"/>
      <c r="M9" s="191">
        <v>15</v>
      </c>
      <c r="N9" s="191">
        <f t="shared" si="6"/>
        <v>6</v>
      </c>
      <c r="O9" s="191">
        <f t="shared" si="7"/>
        <v>16.670000000000002</v>
      </c>
    </row>
    <row r="10" spans="1:15">
      <c r="A10" s="181">
        <v>20</v>
      </c>
      <c r="B10" s="181">
        <f t="shared" si="0"/>
        <v>50</v>
      </c>
      <c r="C10" s="181">
        <f t="shared" si="1"/>
        <v>2</v>
      </c>
      <c r="D10" s="120"/>
      <c r="E10" s="189">
        <v>20</v>
      </c>
      <c r="F10" s="189">
        <f t="shared" si="2"/>
        <v>10</v>
      </c>
      <c r="G10" s="189">
        <f t="shared" si="3"/>
        <v>10</v>
      </c>
      <c r="H10" s="120"/>
      <c r="I10" s="194">
        <v>20</v>
      </c>
      <c r="J10" s="194">
        <f t="shared" si="4"/>
        <v>4</v>
      </c>
      <c r="K10" s="194">
        <f t="shared" si="5"/>
        <v>25</v>
      </c>
      <c r="L10" s="120"/>
      <c r="M10" s="191">
        <v>20</v>
      </c>
      <c r="N10" s="191">
        <f t="shared" si="6"/>
        <v>8</v>
      </c>
      <c r="O10" s="191">
        <f t="shared" si="7"/>
        <v>12.5</v>
      </c>
    </row>
    <row r="11" spans="1:15">
      <c r="A11" s="181">
        <v>25</v>
      </c>
      <c r="B11" s="181">
        <f t="shared" si="0"/>
        <v>62.5</v>
      </c>
      <c r="C11" s="181">
        <f t="shared" si="1"/>
        <v>1.6</v>
      </c>
      <c r="D11" s="120"/>
      <c r="E11" s="189">
        <v>25</v>
      </c>
      <c r="F11" s="189">
        <f t="shared" si="2"/>
        <v>12.5</v>
      </c>
      <c r="G11" s="189">
        <f t="shared" si="3"/>
        <v>8</v>
      </c>
      <c r="H11" s="120"/>
      <c r="I11" s="194">
        <v>25</v>
      </c>
      <c r="J11" s="194">
        <f t="shared" si="4"/>
        <v>5</v>
      </c>
      <c r="K11" s="194">
        <f t="shared" si="5"/>
        <v>20</v>
      </c>
      <c r="L11" s="120"/>
      <c r="M11" s="191">
        <v>25</v>
      </c>
      <c r="N11" s="191">
        <f t="shared" si="6"/>
        <v>10</v>
      </c>
      <c r="O11" s="191">
        <f t="shared" si="7"/>
        <v>10</v>
      </c>
    </row>
    <row r="12" spans="1:15">
      <c r="A12" s="181">
        <v>30</v>
      </c>
      <c r="B12" s="181">
        <f t="shared" si="0"/>
        <v>75</v>
      </c>
      <c r="C12" s="181">
        <f t="shared" si="1"/>
        <v>1.33</v>
      </c>
      <c r="D12" s="120"/>
      <c r="E12" s="189">
        <v>30</v>
      </c>
      <c r="F12" s="189">
        <f t="shared" si="2"/>
        <v>15</v>
      </c>
      <c r="G12" s="189">
        <f t="shared" si="3"/>
        <v>6.67</v>
      </c>
      <c r="H12" s="120"/>
      <c r="I12" s="194">
        <v>30</v>
      </c>
      <c r="J12" s="194">
        <f t="shared" si="4"/>
        <v>6</v>
      </c>
      <c r="K12" s="194">
        <f t="shared" si="5"/>
        <v>16.670000000000002</v>
      </c>
      <c r="L12" s="120"/>
      <c r="M12" s="191">
        <v>30</v>
      </c>
      <c r="N12" s="191">
        <f t="shared" si="6"/>
        <v>12</v>
      </c>
      <c r="O12" s="191">
        <f t="shared" si="7"/>
        <v>8.33</v>
      </c>
    </row>
    <row r="13" spans="1:15">
      <c r="A13" s="181">
        <v>35</v>
      </c>
      <c r="B13" s="181">
        <f t="shared" si="0"/>
        <v>87.5</v>
      </c>
      <c r="C13" s="181">
        <f t="shared" si="1"/>
        <v>1.1399999999999999</v>
      </c>
      <c r="D13" s="120"/>
      <c r="E13" s="189">
        <v>35</v>
      </c>
      <c r="F13" s="189">
        <f t="shared" si="2"/>
        <v>17.5</v>
      </c>
      <c r="G13" s="189">
        <f t="shared" si="3"/>
        <v>5.71</v>
      </c>
      <c r="H13" s="120"/>
      <c r="I13" s="194">
        <v>35</v>
      </c>
      <c r="J13" s="194">
        <f t="shared" si="4"/>
        <v>7</v>
      </c>
      <c r="K13" s="194">
        <f t="shared" si="5"/>
        <v>14.29</v>
      </c>
      <c r="L13" s="120"/>
      <c r="M13" s="191">
        <v>35</v>
      </c>
      <c r="N13" s="191">
        <f t="shared" si="6"/>
        <v>14</v>
      </c>
      <c r="O13" s="191">
        <f t="shared" si="7"/>
        <v>7.14</v>
      </c>
    </row>
    <row r="14" spans="1:15">
      <c r="A14" s="181">
        <v>40</v>
      </c>
      <c r="B14" s="181">
        <f t="shared" si="0"/>
        <v>100</v>
      </c>
      <c r="C14" s="181">
        <f t="shared" si="1"/>
        <v>1</v>
      </c>
      <c r="D14" s="120"/>
      <c r="E14" s="189">
        <v>40</v>
      </c>
      <c r="F14" s="189">
        <f t="shared" si="2"/>
        <v>20</v>
      </c>
      <c r="G14" s="189">
        <f t="shared" si="3"/>
        <v>5</v>
      </c>
      <c r="H14" s="120"/>
      <c r="I14" s="194">
        <v>40</v>
      </c>
      <c r="J14" s="194">
        <f t="shared" si="4"/>
        <v>8</v>
      </c>
      <c r="K14" s="194">
        <f t="shared" si="5"/>
        <v>12.5</v>
      </c>
      <c r="L14" s="120"/>
      <c r="M14" s="191">
        <v>40</v>
      </c>
      <c r="N14" s="191">
        <f t="shared" si="6"/>
        <v>16</v>
      </c>
      <c r="O14" s="191">
        <f t="shared" si="7"/>
        <v>6.25</v>
      </c>
    </row>
    <row r="15" spans="1:15">
      <c r="A15" s="181">
        <v>45</v>
      </c>
      <c r="B15" s="181">
        <f t="shared" si="0"/>
        <v>112.5</v>
      </c>
      <c r="C15" s="181">
        <f t="shared" si="1"/>
        <v>0.89</v>
      </c>
      <c r="D15" s="120"/>
      <c r="E15" s="189">
        <v>45</v>
      </c>
      <c r="F15" s="189">
        <f t="shared" si="2"/>
        <v>22.5</v>
      </c>
      <c r="G15" s="189">
        <f t="shared" si="3"/>
        <v>4.4400000000000004</v>
      </c>
      <c r="H15" s="120"/>
      <c r="I15" s="194">
        <v>45</v>
      </c>
      <c r="J15" s="194">
        <f t="shared" si="4"/>
        <v>9</v>
      </c>
      <c r="K15" s="194">
        <f t="shared" si="5"/>
        <v>11.11</v>
      </c>
      <c r="L15" s="120"/>
      <c r="M15" s="191">
        <v>45</v>
      </c>
      <c r="N15" s="191">
        <f t="shared" si="6"/>
        <v>18</v>
      </c>
      <c r="O15" s="191">
        <f t="shared" si="7"/>
        <v>5.56</v>
      </c>
    </row>
    <row r="16" spans="1:15">
      <c r="A16" s="181">
        <v>50</v>
      </c>
      <c r="B16" s="181">
        <f t="shared" si="0"/>
        <v>125</v>
      </c>
      <c r="C16" s="181">
        <f t="shared" si="1"/>
        <v>0.8</v>
      </c>
      <c r="D16" s="120"/>
      <c r="E16" s="189">
        <v>50</v>
      </c>
      <c r="F16" s="189">
        <f t="shared" si="2"/>
        <v>25</v>
      </c>
      <c r="G16" s="189">
        <f t="shared" si="3"/>
        <v>4</v>
      </c>
      <c r="H16" s="120"/>
      <c r="I16" s="194">
        <v>50</v>
      </c>
      <c r="J16" s="194">
        <f t="shared" si="4"/>
        <v>10</v>
      </c>
      <c r="K16" s="194">
        <f t="shared" si="5"/>
        <v>10</v>
      </c>
      <c r="L16" s="120"/>
      <c r="M16" s="191">
        <v>50</v>
      </c>
      <c r="N16" s="191">
        <f t="shared" si="6"/>
        <v>20</v>
      </c>
      <c r="O16" s="191">
        <f t="shared" si="7"/>
        <v>5</v>
      </c>
    </row>
    <row r="17" spans="1:15">
      <c r="A17" s="181">
        <v>55</v>
      </c>
      <c r="B17" s="181">
        <f t="shared" si="0"/>
        <v>137.5</v>
      </c>
      <c r="C17" s="181">
        <f t="shared" si="1"/>
        <v>0.73</v>
      </c>
      <c r="D17" s="120"/>
      <c r="E17" s="189">
        <v>55</v>
      </c>
      <c r="F17" s="189">
        <f t="shared" si="2"/>
        <v>27.5</v>
      </c>
      <c r="G17" s="189">
        <f t="shared" si="3"/>
        <v>3.64</v>
      </c>
      <c r="H17" s="120"/>
      <c r="I17" s="194">
        <v>55</v>
      </c>
      <c r="J17" s="194">
        <f t="shared" si="4"/>
        <v>11</v>
      </c>
      <c r="K17" s="194">
        <f t="shared" si="5"/>
        <v>9.09</v>
      </c>
      <c r="L17" s="120"/>
      <c r="M17" s="191">
        <v>55</v>
      </c>
      <c r="N17" s="191">
        <f t="shared" si="6"/>
        <v>22</v>
      </c>
      <c r="O17" s="191">
        <f t="shared" si="7"/>
        <v>4.55</v>
      </c>
    </row>
    <row r="18" spans="1:15">
      <c r="A18" s="181">
        <v>60</v>
      </c>
      <c r="B18" s="181">
        <f t="shared" si="0"/>
        <v>150</v>
      </c>
      <c r="C18" s="181">
        <f t="shared" si="1"/>
        <v>0.67</v>
      </c>
      <c r="D18" s="120"/>
      <c r="E18" s="189">
        <v>60</v>
      </c>
      <c r="F18" s="189">
        <f t="shared" si="2"/>
        <v>30</v>
      </c>
      <c r="G18" s="189">
        <f t="shared" si="3"/>
        <v>3.33</v>
      </c>
      <c r="H18" s="120"/>
      <c r="I18" s="194">
        <v>60</v>
      </c>
      <c r="J18" s="194">
        <f t="shared" si="4"/>
        <v>12</v>
      </c>
      <c r="K18" s="194">
        <f t="shared" si="5"/>
        <v>8.33</v>
      </c>
      <c r="L18" s="120"/>
      <c r="M18" s="191">
        <v>60</v>
      </c>
      <c r="N18" s="191">
        <f t="shared" si="6"/>
        <v>24</v>
      </c>
      <c r="O18" s="191">
        <f t="shared" si="7"/>
        <v>4.17</v>
      </c>
    </row>
    <row r="19" spans="1:15">
      <c r="A19" s="181">
        <v>65</v>
      </c>
      <c r="B19" s="181">
        <f t="shared" si="0"/>
        <v>162.5</v>
      </c>
      <c r="C19" s="181">
        <f t="shared" si="1"/>
        <v>0.62</v>
      </c>
      <c r="D19" s="120"/>
      <c r="E19" s="189">
        <v>65</v>
      </c>
      <c r="F19" s="189">
        <f t="shared" si="2"/>
        <v>32.5</v>
      </c>
      <c r="G19" s="189">
        <f t="shared" si="3"/>
        <v>3.08</v>
      </c>
      <c r="H19" s="120"/>
      <c r="I19" s="194">
        <v>65</v>
      </c>
      <c r="J19" s="194">
        <f t="shared" si="4"/>
        <v>13</v>
      </c>
      <c r="K19" s="194">
        <f t="shared" si="5"/>
        <v>7.69</v>
      </c>
      <c r="L19" s="120"/>
      <c r="M19" s="191">
        <v>65</v>
      </c>
      <c r="N19" s="191">
        <f t="shared" si="6"/>
        <v>26</v>
      </c>
      <c r="O19" s="191">
        <f t="shared" si="7"/>
        <v>3.85</v>
      </c>
    </row>
    <row r="20" spans="1:15">
      <c r="A20" s="181">
        <v>70</v>
      </c>
      <c r="B20" s="181">
        <f t="shared" si="0"/>
        <v>175</v>
      </c>
      <c r="C20" s="181">
        <f t="shared" si="1"/>
        <v>0.56999999999999995</v>
      </c>
      <c r="D20" s="120"/>
      <c r="E20" s="189">
        <v>70</v>
      </c>
      <c r="F20" s="189">
        <f t="shared" si="2"/>
        <v>35</v>
      </c>
      <c r="G20" s="189">
        <f t="shared" si="3"/>
        <v>2.86</v>
      </c>
      <c r="H20" s="120"/>
      <c r="I20" s="194">
        <v>70</v>
      </c>
      <c r="J20" s="194">
        <f t="shared" si="4"/>
        <v>14</v>
      </c>
      <c r="K20" s="194">
        <f t="shared" si="5"/>
        <v>7.14</v>
      </c>
      <c r="L20" s="120"/>
      <c r="M20" s="191">
        <v>70</v>
      </c>
      <c r="N20" s="191">
        <f t="shared" si="6"/>
        <v>28</v>
      </c>
      <c r="O20" s="191">
        <f t="shared" si="7"/>
        <v>3.57</v>
      </c>
    </row>
    <row r="21" spans="1:15">
      <c r="A21" s="181">
        <v>75</v>
      </c>
      <c r="B21" s="181">
        <f t="shared" si="0"/>
        <v>187.5</v>
      </c>
      <c r="C21" s="181">
        <f t="shared" si="1"/>
        <v>0.53</v>
      </c>
      <c r="D21" s="120"/>
      <c r="E21" s="189">
        <v>75</v>
      </c>
      <c r="F21" s="189">
        <f t="shared" si="2"/>
        <v>37.5</v>
      </c>
      <c r="G21" s="189">
        <f t="shared" si="3"/>
        <v>2.67</v>
      </c>
      <c r="H21" s="120"/>
      <c r="I21" s="194">
        <v>75</v>
      </c>
      <c r="J21" s="194">
        <f t="shared" si="4"/>
        <v>15</v>
      </c>
      <c r="K21" s="194">
        <f t="shared" si="5"/>
        <v>6.67</v>
      </c>
      <c r="L21" s="120"/>
      <c r="M21" s="191">
        <v>75</v>
      </c>
      <c r="N21" s="191">
        <f t="shared" si="6"/>
        <v>30</v>
      </c>
      <c r="O21" s="191">
        <f t="shared" si="7"/>
        <v>3.33</v>
      </c>
    </row>
    <row r="22" spans="1:15">
      <c r="A22" s="181">
        <v>80</v>
      </c>
      <c r="B22" s="181">
        <f t="shared" si="0"/>
        <v>200</v>
      </c>
      <c r="C22" s="181">
        <f t="shared" si="1"/>
        <v>0.5</v>
      </c>
      <c r="D22" s="120"/>
      <c r="E22" s="189">
        <v>80</v>
      </c>
      <c r="F22" s="189">
        <f t="shared" si="2"/>
        <v>40</v>
      </c>
      <c r="G22" s="189">
        <f t="shared" si="3"/>
        <v>2.5</v>
      </c>
      <c r="H22" s="120"/>
      <c r="I22" s="194">
        <v>80</v>
      </c>
      <c r="J22" s="194">
        <f t="shared" si="4"/>
        <v>16</v>
      </c>
      <c r="K22" s="194">
        <f t="shared" si="5"/>
        <v>6.25</v>
      </c>
      <c r="L22" s="120"/>
      <c r="M22" s="191">
        <v>80</v>
      </c>
      <c r="N22" s="191">
        <f t="shared" si="6"/>
        <v>32</v>
      </c>
      <c r="O22" s="191">
        <f t="shared" si="7"/>
        <v>3.13</v>
      </c>
    </row>
    <row r="23" spans="1:15">
      <c r="A23" s="181">
        <v>85</v>
      </c>
      <c r="B23" s="181">
        <f t="shared" si="0"/>
        <v>212.5</v>
      </c>
      <c r="C23" s="181">
        <f t="shared" si="1"/>
        <v>0.47</v>
      </c>
      <c r="D23" s="120"/>
      <c r="E23" s="189">
        <v>85</v>
      </c>
      <c r="F23" s="189">
        <f t="shared" si="2"/>
        <v>42.5</v>
      </c>
      <c r="G23" s="189">
        <f t="shared" si="3"/>
        <v>2.35</v>
      </c>
      <c r="H23" s="120"/>
      <c r="I23" s="194">
        <v>85</v>
      </c>
      <c r="J23" s="194">
        <f t="shared" si="4"/>
        <v>17</v>
      </c>
      <c r="K23" s="194">
        <f t="shared" si="5"/>
        <v>5.88</v>
      </c>
      <c r="L23" s="120"/>
      <c r="M23" s="191">
        <v>85</v>
      </c>
      <c r="N23" s="191">
        <f t="shared" si="6"/>
        <v>34</v>
      </c>
      <c r="O23" s="191">
        <f t="shared" si="7"/>
        <v>2.94</v>
      </c>
    </row>
    <row r="24" spans="1:15">
      <c r="A24" s="181">
        <v>90</v>
      </c>
      <c r="B24" s="181">
        <f t="shared" si="0"/>
        <v>225</v>
      </c>
      <c r="C24" s="181">
        <f t="shared" si="1"/>
        <v>0.44</v>
      </c>
      <c r="D24" s="120"/>
      <c r="E24" s="189">
        <v>90</v>
      </c>
      <c r="F24" s="189">
        <f t="shared" si="2"/>
        <v>45</v>
      </c>
      <c r="G24" s="189">
        <f t="shared" si="3"/>
        <v>2.2200000000000002</v>
      </c>
      <c r="H24" s="120"/>
      <c r="I24" s="194">
        <v>90</v>
      </c>
      <c r="J24" s="194">
        <f t="shared" si="4"/>
        <v>18</v>
      </c>
      <c r="K24" s="194">
        <f t="shared" si="5"/>
        <v>5.56</v>
      </c>
      <c r="L24" s="120"/>
      <c r="M24" s="191">
        <v>90</v>
      </c>
      <c r="N24" s="191">
        <f t="shared" si="6"/>
        <v>36</v>
      </c>
      <c r="O24" s="191">
        <f t="shared" si="7"/>
        <v>2.78</v>
      </c>
    </row>
    <row r="25" spans="1:15">
      <c r="A25" s="181">
        <v>95</v>
      </c>
      <c r="B25" s="181">
        <f t="shared" si="0"/>
        <v>237.5</v>
      </c>
      <c r="C25" s="181">
        <f t="shared" si="1"/>
        <v>0.42</v>
      </c>
      <c r="D25" s="120"/>
      <c r="E25" s="189">
        <v>95</v>
      </c>
      <c r="F25" s="189">
        <f t="shared" si="2"/>
        <v>47.5</v>
      </c>
      <c r="G25" s="189">
        <f t="shared" si="3"/>
        <v>2.11</v>
      </c>
      <c r="H25" s="120"/>
      <c r="I25" s="194">
        <v>95</v>
      </c>
      <c r="J25" s="194">
        <f t="shared" si="4"/>
        <v>19</v>
      </c>
      <c r="K25" s="194">
        <f t="shared" si="5"/>
        <v>5.26</v>
      </c>
      <c r="L25" s="120"/>
      <c r="M25" s="191">
        <v>95</v>
      </c>
      <c r="N25" s="191">
        <f t="shared" si="6"/>
        <v>38</v>
      </c>
      <c r="O25" s="191">
        <f t="shared" si="7"/>
        <v>2.63</v>
      </c>
    </row>
    <row r="26" spans="1:15">
      <c r="A26" s="181">
        <v>100</v>
      </c>
      <c r="B26" s="181">
        <f t="shared" si="0"/>
        <v>250</v>
      </c>
      <c r="C26" s="181">
        <f t="shared" si="1"/>
        <v>0.4</v>
      </c>
      <c r="D26" s="120"/>
      <c r="E26" s="189">
        <v>100</v>
      </c>
      <c r="F26" s="189">
        <f t="shared" si="2"/>
        <v>50</v>
      </c>
      <c r="G26" s="189">
        <f t="shared" si="3"/>
        <v>2</v>
      </c>
      <c r="H26" s="120"/>
      <c r="I26" s="194">
        <v>100</v>
      </c>
      <c r="J26" s="194">
        <f t="shared" si="4"/>
        <v>20</v>
      </c>
      <c r="K26" s="194">
        <f t="shared" si="5"/>
        <v>5</v>
      </c>
      <c r="L26" s="120"/>
      <c r="M26" s="191">
        <v>100</v>
      </c>
      <c r="N26" s="191">
        <f t="shared" si="6"/>
        <v>40</v>
      </c>
      <c r="O26" s="191">
        <f t="shared" si="7"/>
        <v>2.5</v>
      </c>
    </row>
    <row r="27" spans="1:15">
      <c r="A27" s="181">
        <v>105</v>
      </c>
      <c r="B27" s="181">
        <f t="shared" si="0"/>
        <v>262.5</v>
      </c>
      <c r="C27" s="181">
        <f t="shared" si="1"/>
        <v>0.38</v>
      </c>
      <c r="D27" s="120"/>
      <c r="E27" s="189">
        <v>105</v>
      </c>
      <c r="F27" s="189">
        <f t="shared" si="2"/>
        <v>52.5</v>
      </c>
      <c r="G27" s="189">
        <f t="shared" si="3"/>
        <v>1.9</v>
      </c>
      <c r="H27" s="120"/>
      <c r="I27" s="194">
        <v>105</v>
      </c>
      <c r="J27" s="194">
        <f t="shared" si="4"/>
        <v>21</v>
      </c>
      <c r="K27" s="194">
        <f t="shared" si="5"/>
        <v>4.76</v>
      </c>
      <c r="L27" s="120"/>
      <c r="M27" s="191">
        <v>105</v>
      </c>
      <c r="N27" s="191">
        <f t="shared" si="6"/>
        <v>42</v>
      </c>
      <c r="O27" s="191">
        <f t="shared" si="7"/>
        <v>2.38</v>
      </c>
    </row>
    <row r="28" spans="1:15">
      <c r="A28" s="181">
        <v>110</v>
      </c>
      <c r="B28" s="181">
        <f t="shared" si="0"/>
        <v>275</v>
      </c>
      <c r="C28" s="181">
        <f t="shared" si="1"/>
        <v>0.36</v>
      </c>
      <c r="D28" s="120"/>
      <c r="E28" s="189">
        <v>110</v>
      </c>
      <c r="F28" s="189">
        <f t="shared" si="2"/>
        <v>55</v>
      </c>
      <c r="G28" s="189">
        <f t="shared" si="3"/>
        <v>1.82</v>
      </c>
      <c r="H28" s="120"/>
      <c r="I28" s="194">
        <v>110</v>
      </c>
      <c r="J28" s="194">
        <f t="shared" si="4"/>
        <v>22</v>
      </c>
      <c r="K28" s="194">
        <f t="shared" si="5"/>
        <v>4.55</v>
      </c>
      <c r="L28" s="120"/>
      <c r="M28" s="191">
        <v>110</v>
      </c>
      <c r="N28" s="191">
        <f t="shared" si="6"/>
        <v>44</v>
      </c>
      <c r="O28" s="191">
        <f t="shared" si="7"/>
        <v>2.27</v>
      </c>
    </row>
    <row r="29" spans="1:15">
      <c r="A29" s="181">
        <v>115</v>
      </c>
      <c r="B29" s="181">
        <f t="shared" si="0"/>
        <v>287.5</v>
      </c>
      <c r="C29" s="181">
        <f t="shared" si="1"/>
        <v>0.35</v>
      </c>
      <c r="D29" s="120"/>
      <c r="E29" s="189">
        <v>115</v>
      </c>
      <c r="F29" s="189">
        <f t="shared" si="2"/>
        <v>57.5</v>
      </c>
      <c r="G29" s="189">
        <f t="shared" si="3"/>
        <v>1.74</v>
      </c>
      <c r="H29" s="120"/>
      <c r="I29" s="194">
        <v>115</v>
      </c>
      <c r="J29" s="194">
        <f t="shared" si="4"/>
        <v>23</v>
      </c>
      <c r="K29" s="194">
        <f t="shared" si="5"/>
        <v>4.3499999999999996</v>
      </c>
      <c r="L29" s="120"/>
      <c r="M29" s="191">
        <v>115</v>
      </c>
      <c r="N29" s="191">
        <f t="shared" si="6"/>
        <v>46</v>
      </c>
      <c r="O29" s="191">
        <f t="shared" si="7"/>
        <v>2.17</v>
      </c>
    </row>
    <row r="30" spans="1:15">
      <c r="A30" s="181">
        <v>120</v>
      </c>
      <c r="B30" s="181">
        <f t="shared" si="0"/>
        <v>300</v>
      </c>
      <c r="C30" s="181">
        <f t="shared" si="1"/>
        <v>0.33</v>
      </c>
      <c r="D30" s="120"/>
      <c r="E30" s="189">
        <v>120</v>
      </c>
      <c r="F30" s="189">
        <f t="shared" si="2"/>
        <v>60</v>
      </c>
      <c r="G30" s="189">
        <f t="shared" si="3"/>
        <v>1.67</v>
      </c>
      <c r="H30" s="120"/>
      <c r="I30" s="194">
        <v>120</v>
      </c>
      <c r="J30" s="194">
        <f t="shared" si="4"/>
        <v>24</v>
      </c>
      <c r="K30" s="194">
        <f t="shared" si="5"/>
        <v>4.17</v>
      </c>
      <c r="L30" s="120"/>
      <c r="M30" s="191">
        <v>120</v>
      </c>
      <c r="N30" s="191">
        <f t="shared" si="6"/>
        <v>48</v>
      </c>
      <c r="O30" s="191">
        <f t="shared" si="7"/>
        <v>2.08</v>
      </c>
    </row>
    <row r="31" spans="1:15">
      <c r="A31" s="181">
        <v>125</v>
      </c>
      <c r="B31" s="181">
        <f t="shared" si="0"/>
        <v>312.5</v>
      </c>
      <c r="C31" s="181">
        <f t="shared" si="1"/>
        <v>0.32</v>
      </c>
      <c r="D31" s="120"/>
      <c r="E31" s="189">
        <v>125</v>
      </c>
      <c r="F31" s="189">
        <f t="shared" si="2"/>
        <v>62.5</v>
      </c>
      <c r="G31" s="189">
        <f t="shared" si="3"/>
        <v>1.6</v>
      </c>
      <c r="H31" s="120"/>
      <c r="I31" s="194">
        <v>125</v>
      </c>
      <c r="J31" s="194">
        <f t="shared" si="4"/>
        <v>25</v>
      </c>
      <c r="K31" s="194">
        <f t="shared" si="5"/>
        <v>4</v>
      </c>
      <c r="L31" s="120"/>
      <c r="M31" s="191">
        <v>125</v>
      </c>
      <c r="N31" s="191">
        <f t="shared" si="6"/>
        <v>50</v>
      </c>
      <c r="O31" s="191">
        <f t="shared" si="7"/>
        <v>2</v>
      </c>
    </row>
    <row r="32" spans="1:15">
      <c r="A32" s="181">
        <v>130</v>
      </c>
      <c r="B32" s="181">
        <f t="shared" si="0"/>
        <v>325</v>
      </c>
      <c r="C32" s="181">
        <f t="shared" si="1"/>
        <v>0.31</v>
      </c>
      <c r="D32" s="120"/>
      <c r="E32" s="189">
        <v>130</v>
      </c>
      <c r="F32" s="189">
        <f t="shared" si="2"/>
        <v>65</v>
      </c>
      <c r="G32" s="189">
        <f t="shared" si="3"/>
        <v>1.54</v>
      </c>
      <c r="H32" s="120"/>
      <c r="I32" s="194">
        <v>130</v>
      </c>
      <c r="J32" s="194">
        <f t="shared" si="4"/>
        <v>26</v>
      </c>
      <c r="K32" s="194">
        <f t="shared" si="5"/>
        <v>3.85</v>
      </c>
      <c r="L32" s="120"/>
      <c r="M32" s="191">
        <v>130</v>
      </c>
      <c r="N32" s="191">
        <f t="shared" si="6"/>
        <v>52</v>
      </c>
      <c r="O32" s="191">
        <f t="shared" si="7"/>
        <v>1.92</v>
      </c>
    </row>
    <row r="33" spans="1:15">
      <c r="A33" s="181">
        <v>135</v>
      </c>
      <c r="B33" s="181">
        <f t="shared" si="0"/>
        <v>337.5</v>
      </c>
      <c r="C33" s="181">
        <f t="shared" si="1"/>
        <v>0.3</v>
      </c>
      <c r="D33" s="120"/>
      <c r="E33" s="189">
        <v>135</v>
      </c>
      <c r="F33" s="189">
        <f t="shared" si="2"/>
        <v>67.5</v>
      </c>
      <c r="G33" s="189">
        <f t="shared" si="3"/>
        <v>1.48</v>
      </c>
      <c r="H33" s="120"/>
      <c r="I33" s="194">
        <v>135</v>
      </c>
      <c r="J33" s="194">
        <f t="shared" si="4"/>
        <v>27</v>
      </c>
      <c r="K33" s="194">
        <f t="shared" si="5"/>
        <v>3.7</v>
      </c>
      <c r="L33" s="120"/>
      <c r="M33" s="191">
        <v>135</v>
      </c>
      <c r="N33" s="191">
        <f t="shared" si="6"/>
        <v>54</v>
      </c>
      <c r="O33" s="191">
        <f t="shared" si="7"/>
        <v>1.85</v>
      </c>
    </row>
    <row r="34" spans="1:15">
      <c r="A34" s="181">
        <v>140</v>
      </c>
      <c r="B34" s="181">
        <f t="shared" si="0"/>
        <v>350</v>
      </c>
      <c r="C34" s="181">
        <f t="shared" si="1"/>
        <v>0.28999999999999998</v>
      </c>
      <c r="D34" s="120"/>
      <c r="E34" s="189">
        <v>140</v>
      </c>
      <c r="F34" s="189">
        <f t="shared" si="2"/>
        <v>70</v>
      </c>
      <c r="G34" s="189">
        <f t="shared" si="3"/>
        <v>1.43</v>
      </c>
      <c r="H34" s="120"/>
      <c r="I34" s="194">
        <v>140</v>
      </c>
      <c r="J34" s="194">
        <f t="shared" si="4"/>
        <v>28</v>
      </c>
      <c r="K34" s="194">
        <f t="shared" si="5"/>
        <v>3.57</v>
      </c>
      <c r="L34" s="120"/>
      <c r="M34" s="191">
        <v>140</v>
      </c>
      <c r="N34" s="191">
        <f t="shared" si="6"/>
        <v>56</v>
      </c>
      <c r="O34" s="191">
        <f t="shared" si="7"/>
        <v>1.79</v>
      </c>
    </row>
    <row r="35" spans="1:15">
      <c r="A35" s="181">
        <v>145</v>
      </c>
      <c r="B35" s="181">
        <f t="shared" si="0"/>
        <v>362.5</v>
      </c>
      <c r="C35" s="181">
        <f t="shared" si="1"/>
        <v>0.28000000000000003</v>
      </c>
      <c r="D35" s="120"/>
      <c r="E35" s="189">
        <v>145</v>
      </c>
      <c r="F35" s="189">
        <f t="shared" si="2"/>
        <v>72.5</v>
      </c>
      <c r="G35" s="189">
        <f t="shared" si="3"/>
        <v>1.38</v>
      </c>
      <c r="H35" s="120"/>
      <c r="I35" s="194">
        <v>145</v>
      </c>
      <c r="J35" s="194">
        <f t="shared" si="4"/>
        <v>29</v>
      </c>
      <c r="K35" s="194">
        <f t="shared" si="5"/>
        <v>3.45</v>
      </c>
      <c r="L35" s="120"/>
      <c r="M35" s="191">
        <v>145</v>
      </c>
      <c r="N35" s="191">
        <f t="shared" si="6"/>
        <v>58</v>
      </c>
      <c r="O35" s="191">
        <f t="shared" si="7"/>
        <v>1.72</v>
      </c>
    </row>
    <row r="36" spans="1:15">
      <c r="A36" s="181">
        <v>150</v>
      </c>
      <c r="B36" s="181">
        <f t="shared" si="0"/>
        <v>375</v>
      </c>
      <c r="C36" s="181">
        <f t="shared" si="1"/>
        <v>0.27</v>
      </c>
      <c r="D36" s="120"/>
      <c r="E36" s="189">
        <v>150</v>
      </c>
      <c r="F36" s="189">
        <f t="shared" si="2"/>
        <v>75</v>
      </c>
      <c r="G36" s="189">
        <f t="shared" si="3"/>
        <v>1.33</v>
      </c>
      <c r="H36" s="120"/>
      <c r="I36" s="194">
        <v>150</v>
      </c>
      <c r="J36" s="194">
        <f t="shared" si="4"/>
        <v>30</v>
      </c>
      <c r="K36" s="194">
        <f t="shared" si="5"/>
        <v>3.33</v>
      </c>
      <c r="L36" s="120"/>
      <c r="M36" s="191">
        <v>150</v>
      </c>
      <c r="N36" s="191">
        <f t="shared" si="6"/>
        <v>60</v>
      </c>
      <c r="O36" s="191">
        <f t="shared" si="7"/>
        <v>1.67</v>
      </c>
    </row>
    <row r="37" spans="1:15">
      <c r="A37" s="181">
        <v>155</v>
      </c>
      <c r="B37" s="181">
        <f t="shared" si="0"/>
        <v>387.5</v>
      </c>
      <c r="C37" s="181">
        <f t="shared" si="1"/>
        <v>0.26</v>
      </c>
      <c r="D37" s="120"/>
      <c r="E37" s="189">
        <v>155</v>
      </c>
      <c r="F37" s="189">
        <f t="shared" si="2"/>
        <v>77.5</v>
      </c>
      <c r="G37" s="189">
        <f t="shared" si="3"/>
        <v>1.29</v>
      </c>
      <c r="H37" s="120"/>
      <c r="I37" s="194">
        <v>155</v>
      </c>
      <c r="J37" s="194">
        <f t="shared" si="4"/>
        <v>31</v>
      </c>
      <c r="K37" s="194">
        <f t="shared" si="5"/>
        <v>3.23</v>
      </c>
      <c r="L37" s="120"/>
      <c r="M37" s="191">
        <v>155</v>
      </c>
      <c r="N37" s="191">
        <f t="shared" si="6"/>
        <v>62</v>
      </c>
      <c r="O37" s="191">
        <f t="shared" si="7"/>
        <v>1.61</v>
      </c>
    </row>
    <row r="38" spans="1:15">
      <c r="A38" s="181">
        <v>160</v>
      </c>
      <c r="B38" s="181">
        <f t="shared" si="0"/>
        <v>400</v>
      </c>
      <c r="C38" s="181">
        <f t="shared" si="1"/>
        <v>0.25</v>
      </c>
      <c r="D38" s="120"/>
      <c r="E38" s="189">
        <v>160</v>
      </c>
      <c r="F38" s="189">
        <f t="shared" si="2"/>
        <v>80</v>
      </c>
      <c r="G38" s="189">
        <f t="shared" si="3"/>
        <v>1.25</v>
      </c>
      <c r="H38" s="120"/>
      <c r="I38" s="194">
        <v>160</v>
      </c>
      <c r="J38" s="194">
        <f t="shared" si="4"/>
        <v>32</v>
      </c>
      <c r="K38" s="194">
        <f t="shared" si="5"/>
        <v>3.13</v>
      </c>
      <c r="L38" s="120"/>
      <c r="M38" s="191">
        <v>160</v>
      </c>
      <c r="N38" s="191">
        <f t="shared" si="6"/>
        <v>64</v>
      </c>
      <c r="O38" s="191">
        <f t="shared" si="7"/>
        <v>1.56</v>
      </c>
    </row>
    <row r="39" spans="1:15">
      <c r="A39" s="181">
        <v>165</v>
      </c>
      <c r="B39" s="181">
        <f t="shared" si="0"/>
        <v>412.5</v>
      </c>
      <c r="C39" s="181">
        <f t="shared" si="1"/>
        <v>0.24</v>
      </c>
      <c r="D39" s="120"/>
      <c r="E39" s="189">
        <v>165</v>
      </c>
      <c r="F39" s="189">
        <f t="shared" si="2"/>
        <v>82.5</v>
      </c>
      <c r="G39" s="189">
        <f t="shared" si="3"/>
        <v>1.21</v>
      </c>
      <c r="H39" s="120"/>
      <c r="I39" s="194">
        <v>165</v>
      </c>
      <c r="J39" s="194">
        <f t="shared" si="4"/>
        <v>33</v>
      </c>
      <c r="K39" s="194">
        <f t="shared" si="5"/>
        <v>3.03</v>
      </c>
      <c r="L39" s="120"/>
      <c r="M39" s="191">
        <v>165</v>
      </c>
      <c r="N39" s="191">
        <f t="shared" si="6"/>
        <v>66</v>
      </c>
      <c r="O39" s="191">
        <f t="shared" si="7"/>
        <v>1.52</v>
      </c>
    </row>
    <row r="40" spans="1:15">
      <c r="A40" s="181">
        <v>170</v>
      </c>
      <c r="B40" s="181">
        <f t="shared" si="0"/>
        <v>425</v>
      </c>
      <c r="C40" s="181">
        <f t="shared" si="1"/>
        <v>0.24</v>
      </c>
      <c r="D40" s="120"/>
      <c r="E40" s="189">
        <v>170</v>
      </c>
      <c r="F40" s="189">
        <f t="shared" si="2"/>
        <v>85</v>
      </c>
      <c r="G40" s="189">
        <f t="shared" si="3"/>
        <v>1.18</v>
      </c>
      <c r="H40" s="120"/>
      <c r="I40" s="194">
        <v>170</v>
      </c>
      <c r="J40" s="194">
        <f t="shared" si="4"/>
        <v>34</v>
      </c>
      <c r="K40" s="194">
        <f t="shared" si="5"/>
        <v>2.94</v>
      </c>
      <c r="L40" s="120"/>
      <c r="M40" s="191">
        <v>170</v>
      </c>
      <c r="N40" s="191">
        <f t="shared" si="6"/>
        <v>68</v>
      </c>
      <c r="O40" s="191">
        <f t="shared" si="7"/>
        <v>1.47</v>
      </c>
    </row>
    <row r="41" spans="1:15">
      <c r="A41" s="181">
        <v>175</v>
      </c>
      <c r="B41" s="181">
        <f t="shared" si="0"/>
        <v>437.5</v>
      </c>
      <c r="C41" s="181">
        <f t="shared" si="1"/>
        <v>0.23</v>
      </c>
      <c r="D41" s="120"/>
      <c r="E41" s="189">
        <v>175</v>
      </c>
      <c r="F41" s="189">
        <f t="shared" si="2"/>
        <v>87.5</v>
      </c>
      <c r="G41" s="189">
        <f t="shared" si="3"/>
        <v>1.1399999999999999</v>
      </c>
      <c r="H41" s="120"/>
      <c r="I41" s="194">
        <v>175</v>
      </c>
      <c r="J41" s="194">
        <f t="shared" si="4"/>
        <v>35</v>
      </c>
      <c r="K41" s="194">
        <f t="shared" si="5"/>
        <v>2.86</v>
      </c>
      <c r="L41" s="120"/>
      <c r="M41" s="191">
        <v>175</v>
      </c>
      <c r="N41" s="191">
        <f t="shared" si="6"/>
        <v>70</v>
      </c>
      <c r="O41" s="191">
        <f t="shared" si="7"/>
        <v>1.43</v>
      </c>
    </row>
    <row r="42" spans="1:15">
      <c r="A42" s="181">
        <v>180</v>
      </c>
      <c r="B42" s="181">
        <f t="shared" si="0"/>
        <v>450</v>
      </c>
      <c r="C42" s="181">
        <f t="shared" si="1"/>
        <v>0.22</v>
      </c>
      <c r="D42" s="120"/>
      <c r="E42" s="189">
        <v>180</v>
      </c>
      <c r="F42" s="189">
        <f t="shared" si="2"/>
        <v>90</v>
      </c>
      <c r="G42" s="189">
        <f t="shared" si="3"/>
        <v>1.1100000000000001</v>
      </c>
      <c r="H42" s="120"/>
      <c r="I42" s="194">
        <v>180</v>
      </c>
      <c r="J42" s="194">
        <f t="shared" si="4"/>
        <v>36</v>
      </c>
      <c r="K42" s="194">
        <f t="shared" si="5"/>
        <v>2.78</v>
      </c>
      <c r="L42" s="120"/>
      <c r="M42" s="191">
        <v>180</v>
      </c>
      <c r="N42" s="191">
        <f t="shared" si="6"/>
        <v>72</v>
      </c>
      <c r="O42" s="191">
        <f t="shared" si="7"/>
        <v>1.39</v>
      </c>
    </row>
    <row r="43" spans="1:15">
      <c r="A43" s="181">
        <v>185</v>
      </c>
      <c r="B43" s="181">
        <f t="shared" si="0"/>
        <v>462.5</v>
      </c>
      <c r="C43" s="181">
        <f t="shared" si="1"/>
        <v>0.22</v>
      </c>
      <c r="D43" s="120"/>
      <c r="E43" s="189">
        <v>185</v>
      </c>
      <c r="F43" s="189">
        <f t="shared" si="2"/>
        <v>92.5</v>
      </c>
      <c r="G43" s="189">
        <f t="shared" si="3"/>
        <v>1.08</v>
      </c>
      <c r="H43" s="120"/>
      <c r="I43" s="194">
        <v>185</v>
      </c>
      <c r="J43" s="194">
        <f t="shared" si="4"/>
        <v>37</v>
      </c>
      <c r="K43" s="194">
        <f t="shared" si="5"/>
        <v>2.7</v>
      </c>
      <c r="L43" s="120"/>
      <c r="M43" s="191">
        <v>185</v>
      </c>
      <c r="N43" s="191">
        <f t="shared" si="6"/>
        <v>74</v>
      </c>
      <c r="O43" s="191">
        <f t="shared" si="7"/>
        <v>1.35</v>
      </c>
    </row>
    <row r="44" spans="1:15">
      <c r="A44" s="181">
        <v>190</v>
      </c>
      <c r="B44" s="181">
        <f t="shared" si="0"/>
        <v>475</v>
      </c>
      <c r="C44" s="181">
        <f t="shared" si="1"/>
        <v>0.21</v>
      </c>
      <c r="D44" s="120"/>
      <c r="E44" s="189">
        <v>190</v>
      </c>
      <c r="F44" s="189">
        <f t="shared" si="2"/>
        <v>95</v>
      </c>
      <c r="G44" s="189">
        <f t="shared" si="3"/>
        <v>1.05</v>
      </c>
      <c r="H44" s="120"/>
      <c r="I44" s="194">
        <v>190</v>
      </c>
      <c r="J44" s="194">
        <f t="shared" si="4"/>
        <v>38</v>
      </c>
      <c r="K44" s="194">
        <f t="shared" si="5"/>
        <v>2.63</v>
      </c>
      <c r="L44" s="120"/>
      <c r="M44" s="191">
        <v>190</v>
      </c>
      <c r="N44" s="191">
        <f t="shared" si="6"/>
        <v>76</v>
      </c>
      <c r="O44" s="191">
        <f t="shared" si="7"/>
        <v>1.32</v>
      </c>
    </row>
    <row r="45" spans="1:15">
      <c r="A45" s="181">
        <v>195</v>
      </c>
      <c r="B45" s="181">
        <f t="shared" si="0"/>
        <v>487.5</v>
      </c>
      <c r="C45" s="181">
        <f t="shared" si="1"/>
        <v>0.21</v>
      </c>
      <c r="D45" s="120"/>
      <c r="E45" s="189">
        <v>195</v>
      </c>
      <c r="F45" s="189">
        <f t="shared" si="2"/>
        <v>97.5</v>
      </c>
      <c r="G45" s="189">
        <f t="shared" si="3"/>
        <v>1.03</v>
      </c>
      <c r="H45" s="120"/>
      <c r="I45" s="194">
        <v>195</v>
      </c>
      <c r="J45" s="194">
        <f t="shared" si="4"/>
        <v>39</v>
      </c>
      <c r="K45" s="194">
        <f t="shared" si="5"/>
        <v>2.56</v>
      </c>
      <c r="L45" s="120"/>
      <c r="M45" s="191">
        <v>195</v>
      </c>
      <c r="N45" s="191">
        <f t="shared" si="6"/>
        <v>78</v>
      </c>
      <c r="O45" s="191">
        <f t="shared" si="7"/>
        <v>1.28</v>
      </c>
    </row>
    <row r="46" spans="1:15">
      <c r="A46" s="181">
        <v>200</v>
      </c>
      <c r="B46" s="181">
        <f t="shared" si="0"/>
        <v>500</v>
      </c>
      <c r="C46" s="181">
        <f t="shared" si="1"/>
        <v>0.2</v>
      </c>
      <c r="D46" s="120"/>
      <c r="E46" s="189">
        <v>200</v>
      </c>
      <c r="F46" s="189">
        <f t="shared" si="2"/>
        <v>100</v>
      </c>
      <c r="G46" s="189">
        <f t="shared" si="3"/>
        <v>1</v>
      </c>
      <c r="H46" s="120"/>
      <c r="I46" s="194">
        <v>200</v>
      </c>
      <c r="J46" s="194">
        <f t="shared" si="4"/>
        <v>40</v>
      </c>
      <c r="K46" s="194">
        <f t="shared" si="5"/>
        <v>2.5</v>
      </c>
      <c r="L46" s="120"/>
      <c r="M46" s="191">
        <v>200</v>
      </c>
      <c r="N46" s="191">
        <f t="shared" si="6"/>
        <v>80</v>
      </c>
      <c r="O46" s="191">
        <f t="shared" si="7"/>
        <v>1.25</v>
      </c>
    </row>
    <row r="47" spans="1:15">
      <c r="A47" s="112"/>
      <c r="B47" s="112"/>
      <c r="C47" s="11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FD162-0800-4D8C-B310-ECF206336005}">
  <dimension ref="A1:H1"/>
  <sheetViews>
    <sheetView workbookViewId="0"/>
  </sheetViews>
  <sheetFormatPr defaultColWidth="36.5703125" defaultRowHeight="15"/>
  <cols>
    <col min="1" max="1" width="36.5703125" style="317"/>
    <col min="2" max="2" width="33.140625" style="317" customWidth="1"/>
    <col min="3" max="3" width="36.5703125" style="332"/>
    <col min="4" max="4" width="30.7109375" style="332" customWidth="1"/>
    <col min="5" max="5" width="36.5703125" style="347"/>
    <col min="6" max="6" width="29.42578125" style="347" customWidth="1"/>
    <col min="7" max="7" width="32.85546875" style="356" customWidth="1"/>
    <col min="8" max="8" width="20" style="356" customWidth="1"/>
    <col min="9" max="16384" width="36.5703125" style="308"/>
  </cols>
  <sheetData>
    <row r="1" spans="1:8" s="351" customFormat="1" ht="18.75">
      <c r="A1" s="351" t="s">
        <v>1354</v>
      </c>
      <c r="B1" s="352"/>
      <c r="C1" s="351" t="s">
        <v>1355</v>
      </c>
      <c r="D1" s="353"/>
      <c r="E1" s="351" t="s">
        <v>1356</v>
      </c>
      <c r="F1" s="354"/>
      <c r="G1" s="351" t="s">
        <v>1357</v>
      </c>
      <c r="H1" s="355"/>
    </row>
  </sheetData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C040A-4218-4829-B802-2D00FC04F15E}">
  <dimension ref="A1:G79"/>
  <sheetViews>
    <sheetView workbookViewId="0"/>
  </sheetViews>
  <sheetFormatPr defaultRowHeight="11.25"/>
  <cols>
    <col min="1" max="1" width="9.140625" style="71"/>
    <col min="2" max="2" width="11.85546875" style="69" bestFit="1" customWidth="1"/>
    <col min="3" max="3" width="35.140625" style="70" bestFit="1" customWidth="1"/>
    <col min="4" max="4" width="26.5703125" style="70" customWidth="1"/>
    <col min="5" max="5" width="23.85546875" style="70" customWidth="1"/>
    <col min="6" max="6" width="17.5703125" style="70" bestFit="1" customWidth="1"/>
    <col min="7" max="7" width="20.5703125" style="70" bestFit="1" customWidth="1"/>
    <col min="8" max="16384" width="9.140625" style="71"/>
  </cols>
  <sheetData>
    <row r="1" spans="1:7" s="124" customFormat="1">
      <c r="A1" s="124" t="s">
        <v>863</v>
      </c>
      <c r="B1" s="124" t="s">
        <v>60</v>
      </c>
      <c r="C1" s="124" t="s">
        <v>61</v>
      </c>
      <c r="D1" s="124" t="s">
        <v>62</v>
      </c>
      <c r="E1" s="124" t="s">
        <v>63</v>
      </c>
      <c r="F1" s="124" t="s">
        <v>64</v>
      </c>
      <c r="G1" s="124" t="s">
        <v>65</v>
      </c>
    </row>
    <row r="2" spans="1:7" s="123" customFormat="1">
      <c r="A2" s="123">
        <v>1</v>
      </c>
      <c r="B2" s="121">
        <v>8001</v>
      </c>
      <c r="C2" s="122" t="s">
        <v>66</v>
      </c>
      <c r="D2" s="122"/>
      <c r="E2" s="122"/>
      <c r="F2" s="122"/>
      <c r="G2" s="122"/>
    </row>
    <row r="3" spans="1:7" s="123" customFormat="1">
      <c r="A3" s="123">
        <v>1</v>
      </c>
      <c r="B3" s="121">
        <v>8002</v>
      </c>
      <c r="C3" s="122" t="s">
        <v>67</v>
      </c>
      <c r="D3" s="122" t="s">
        <v>66</v>
      </c>
      <c r="E3" s="122"/>
      <c r="F3" s="122"/>
      <c r="G3" s="122"/>
    </row>
    <row r="4" spans="1:7" s="123" customFormat="1">
      <c r="A4" s="123">
        <v>2</v>
      </c>
      <c r="B4" s="121">
        <v>8003</v>
      </c>
      <c r="C4" s="122" t="s">
        <v>68</v>
      </c>
      <c r="D4" s="122" t="s">
        <v>67</v>
      </c>
      <c r="E4" s="122"/>
      <c r="F4" s="122"/>
      <c r="G4" s="122"/>
    </row>
    <row r="5" spans="1:7" s="123" customFormat="1">
      <c r="A5" s="123">
        <v>2</v>
      </c>
      <c r="B5" s="121">
        <v>8004</v>
      </c>
      <c r="C5" s="122" t="s">
        <v>69</v>
      </c>
      <c r="D5" s="122" t="s">
        <v>68</v>
      </c>
      <c r="E5" s="122"/>
      <c r="F5" s="122"/>
      <c r="G5" s="122"/>
    </row>
    <row r="6" spans="1:7" s="123" customFormat="1">
      <c r="A6" s="123">
        <v>3</v>
      </c>
      <c r="B6" s="121">
        <v>8005</v>
      </c>
      <c r="C6" s="122" t="s">
        <v>70</v>
      </c>
      <c r="D6" s="122" t="s">
        <v>67</v>
      </c>
      <c r="E6" s="122" t="s">
        <v>68</v>
      </c>
      <c r="F6" s="122"/>
      <c r="G6" s="122"/>
    </row>
    <row r="7" spans="1:7" s="123" customFormat="1">
      <c r="A7" s="123">
        <v>3</v>
      </c>
      <c r="B7" s="121">
        <v>8006</v>
      </c>
      <c r="C7" s="122" t="s">
        <v>71</v>
      </c>
      <c r="D7" s="122" t="s">
        <v>68</v>
      </c>
      <c r="E7" s="122" t="s">
        <v>69</v>
      </c>
      <c r="F7" s="122"/>
      <c r="G7" s="122"/>
    </row>
    <row r="8" spans="1:7" s="127" customFormat="1">
      <c r="A8" s="127">
        <v>1</v>
      </c>
      <c r="B8" s="125">
        <v>8007</v>
      </c>
      <c r="C8" s="126" t="s">
        <v>72</v>
      </c>
      <c r="D8" s="126"/>
      <c r="E8" s="126"/>
      <c r="F8" s="126"/>
      <c r="G8" s="126"/>
    </row>
    <row r="9" spans="1:7" s="127" customFormat="1">
      <c r="A9" s="127">
        <v>1</v>
      </c>
      <c r="B9" s="125">
        <v>8008</v>
      </c>
      <c r="C9" s="126" t="s">
        <v>73</v>
      </c>
      <c r="D9" s="126"/>
      <c r="E9" s="126"/>
      <c r="F9" s="126"/>
      <c r="G9" s="126"/>
    </row>
    <row r="10" spans="1:7" s="127" customFormat="1">
      <c r="A10" s="127">
        <v>1</v>
      </c>
      <c r="B10" s="125">
        <v>8009</v>
      </c>
      <c r="C10" s="126" t="s">
        <v>74</v>
      </c>
      <c r="D10" s="126"/>
      <c r="E10" s="126"/>
      <c r="F10" s="126"/>
      <c r="G10" s="126"/>
    </row>
    <row r="11" spans="1:7" s="127" customFormat="1">
      <c r="A11" s="127">
        <v>1</v>
      </c>
      <c r="B11" s="125">
        <v>8010</v>
      </c>
      <c r="C11" s="126" t="s">
        <v>75</v>
      </c>
      <c r="D11" s="126"/>
      <c r="E11" s="126"/>
      <c r="F11" s="126"/>
      <c r="G11" s="126"/>
    </row>
    <row r="12" spans="1:7">
      <c r="A12" s="71">
        <v>1</v>
      </c>
      <c r="B12" s="69">
        <v>8011</v>
      </c>
      <c r="C12" s="70" t="s">
        <v>76</v>
      </c>
    </row>
    <row r="13" spans="1:7">
      <c r="A13" s="71">
        <v>2</v>
      </c>
      <c r="B13" s="69">
        <v>8012</v>
      </c>
      <c r="C13" s="70" t="s">
        <v>77</v>
      </c>
      <c r="D13" s="70" t="s">
        <v>76</v>
      </c>
    </row>
    <row r="14" spans="1:7">
      <c r="A14" s="71">
        <v>2</v>
      </c>
      <c r="B14" s="69">
        <v>8013</v>
      </c>
      <c r="C14" s="70" t="s">
        <v>78</v>
      </c>
      <c r="D14" s="70" t="s">
        <v>76</v>
      </c>
    </row>
    <row r="15" spans="1:7">
      <c r="B15" s="69">
        <v>8014</v>
      </c>
    </row>
    <row r="16" spans="1:7">
      <c r="A16" s="71">
        <v>3</v>
      </c>
      <c r="B16" s="69">
        <v>8015</v>
      </c>
      <c r="C16" s="70" t="s">
        <v>79</v>
      </c>
      <c r="D16" s="70" t="s">
        <v>77</v>
      </c>
    </row>
    <row r="17" spans="1:7">
      <c r="A17" s="71">
        <v>4</v>
      </c>
      <c r="B17" s="69">
        <v>8016</v>
      </c>
      <c r="C17" s="70" t="s">
        <v>80</v>
      </c>
      <c r="D17" s="70" t="s">
        <v>81</v>
      </c>
      <c r="E17" s="70" t="s">
        <v>82</v>
      </c>
      <c r="F17" s="70" t="s">
        <v>83</v>
      </c>
      <c r="G17" s="70" t="s">
        <v>78</v>
      </c>
    </row>
    <row r="18" spans="1:7" s="127" customFormat="1">
      <c r="A18" s="127">
        <v>1</v>
      </c>
      <c r="B18" s="125">
        <v>8017</v>
      </c>
      <c r="C18" s="126" t="s">
        <v>84</v>
      </c>
      <c r="D18" s="126"/>
      <c r="E18" s="126"/>
      <c r="F18" s="126"/>
      <c r="G18" s="126"/>
    </row>
    <row r="19" spans="1:7">
      <c r="A19" s="71">
        <v>2</v>
      </c>
      <c r="B19" s="69">
        <v>8018</v>
      </c>
      <c r="C19" s="70" t="s">
        <v>85</v>
      </c>
      <c r="D19" s="70" t="s">
        <v>84</v>
      </c>
    </row>
    <row r="20" spans="1:7" s="127" customFormat="1">
      <c r="A20" s="127">
        <v>1</v>
      </c>
      <c r="B20" s="125">
        <v>8019</v>
      </c>
      <c r="C20" s="126" t="s">
        <v>86</v>
      </c>
      <c r="D20" s="126"/>
      <c r="E20" s="126"/>
      <c r="F20" s="126"/>
      <c r="G20" s="126"/>
    </row>
    <row r="21" spans="1:7">
      <c r="A21" s="71">
        <v>2</v>
      </c>
      <c r="B21" s="69">
        <v>8020</v>
      </c>
      <c r="C21" s="70" t="s">
        <v>87</v>
      </c>
      <c r="D21" s="70" t="s">
        <v>86</v>
      </c>
    </row>
    <row r="22" spans="1:7">
      <c r="A22" s="71">
        <v>3</v>
      </c>
      <c r="B22" s="69">
        <v>8021</v>
      </c>
      <c r="C22" s="70" t="s">
        <v>88</v>
      </c>
      <c r="D22" s="70" t="s">
        <v>85</v>
      </c>
      <c r="E22" s="70" t="s">
        <v>87</v>
      </c>
    </row>
    <row r="23" spans="1:7">
      <c r="A23" s="71">
        <v>2</v>
      </c>
      <c r="B23" s="69">
        <v>8022</v>
      </c>
      <c r="C23" s="70" t="s">
        <v>89</v>
      </c>
      <c r="D23" s="70" t="s">
        <v>86</v>
      </c>
      <c r="E23" s="70" t="s">
        <v>90</v>
      </c>
    </row>
    <row r="24" spans="1:7">
      <c r="A24" s="71">
        <v>3</v>
      </c>
      <c r="B24" s="69">
        <v>8023</v>
      </c>
      <c r="C24" s="70" t="s">
        <v>81</v>
      </c>
      <c r="D24" s="70" t="s">
        <v>89</v>
      </c>
    </row>
    <row r="25" spans="1:7">
      <c r="A25" s="71">
        <v>1</v>
      </c>
      <c r="B25" s="69">
        <v>8024</v>
      </c>
      <c r="C25" s="70" t="s">
        <v>90</v>
      </c>
    </row>
    <row r="26" spans="1:7">
      <c r="A26" s="71">
        <v>2</v>
      </c>
      <c r="B26" s="69">
        <v>8025</v>
      </c>
      <c r="C26" s="70" t="s">
        <v>91</v>
      </c>
      <c r="D26" s="70" t="s">
        <v>90</v>
      </c>
    </row>
    <row r="27" spans="1:7">
      <c r="A27" s="71">
        <v>2</v>
      </c>
      <c r="B27" s="69">
        <v>8026</v>
      </c>
      <c r="C27" s="70" t="s">
        <v>92</v>
      </c>
      <c r="D27" s="70" t="s">
        <v>90</v>
      </c>
    </row>
    <row r="28" spans="1:7">
      <c r="A28" s="71">
        <v>2</v>
      </c>
      <c r="B28" s="69">
        <v>8027</v>
      </c>
      <c r="C28" s="70" t="s">
        <v>83</v>
      </c>
      <c r="D28" s="70" t="s">
        <v>90</v>
      </c>
      <c r="E28" s="70" t="s">
        <v>93</v>
      </c>
    </row>
    <row r="29" spans="1:7">
      <c r="A29" s="71">
        <v>1</v>
      </c>
      <c r="B29" s="69">
        <v>8028</v>
      </c>
      <c r="C29" s="70" t="s">
        <v>93</v>
      </c>
    </row>
    <row r="30" spans="1:7" s="127" customFormat="1">
      <c r="A30" s="127">
        <v>1</v>
      </c>
      <c r="B30" s="125">
        <v>8029</v>
      </c>
      <c r="C30" s="126" t="s">
        <v>95</v>
      </c>
      <c r="D30" s="126"/>
      <c r="E30" s="126"/>
      <c r="F30" s="126"/>
      <c r="G30" s="126"/>
    </row>
    <row r="31" spans="1:7">
      <c r="A31" s="71">
        <v>2</v>
      </c>
      <c r="B31" s="69">
        <v>8030</v>
      </c>
      <c r="C31" s="70" t="s">
        <v>96</v>
      </c>
      <c r="D31" s="70" t="s">
        <v>95</v>
      </c>
    </row>
    <row r="32" spans="1:7">
      <c r="A32" s="71">
        <v>3</v>
      </c>
      <c r="B32" s="69">
        <v>8031</v>
      </c>
      <c r="C32" s="70" t="s">
        <v>97</v>
      </c>
      <c r="D32" s="70" t="s">
        <v>96</v>
      </c>
    </row>
    <row r="33" spans="1:7">
      <c r="A33" s="71">
        <v>2</v>
      </c>
      <c r="B33" s="69">
        <v>8032</v>
      </c>
      <c r="C33" s="70" t="s">
        <v>98</v>
      </c>
      <c r="D33" s="70" t="s">
        <v>93</v>
      </c>
      <c r="E33" s="70" t="s">
        <v>95</v>
      </c>
      <c r="F33" s="70" t="s">
        <v>99</v>
      </c>
    </row>
    <row r="34" spans="1:7">
      <c r="A34" s="71">
        <v>1</v>
      </c>
      <c r="B34" s="69">
        <v>8033</v>
      </c>
      <c r="C34" s="70" t="s">
        <v>99</v>
      </c>
    </row>
    <row r="35" spans="1:7" s="130" customFormat="1">
      <c r="A35" s="130">
        <v>1</v>
      </c>
      <c r="B35" s="128">
        <v>8034</v>
      </c>
      <c r="C35" s="129" t="s">
        <v>100</v>
      </c>
      <c r="D35" s="129"/>
      <c r="E35" s="129"/>
      <c r="F35" s="129"/>
      <c r="G35" s="129"/>
    </row>
    <row r="36" spans="1:7" s="130" customFormat="1">
      <c r="A36" s="130">
        <v>2</v>
      </c>
      <c r="B36" s="128">
        <v>8035</v>
      </c>
      <c r="C36" s="130" t="s">
        <v>101</v>
      </c>
      <c r="D36" s="129" t="s">
        <v>100</v>
      </c>
      <c r="E36" s="129"/>
      <c r="F36" s="129"/>
      <c r="G36" s="129"/>
    </row>
    <row r="37" spans="1:7" s="130" customFormat="1">
      <c r="A37" s="130">
        <v>3</v>
      </c>
      <c r="B37" s="128">
        <v>8036</v>
      </c>
      <c r="C37" s="130" t="s">
        <v>102</v>
      </c>
      <c r="D37" s="129" t="s">
        <v>101</v>
      </c>
      <c r="E37" s="129"/>
      <c r="F37" s="129"/>
      <c r="G37" s="129"/>
    </row>
    <row r="38" spans="1:7" s="132" customFormat="1">
      <c r="A38" s="132">
        <v>1</v>
      </c>
      <c r="B38" s="131">
        <v>8037</v>
      </c>
      <c r="C38" s="132" t="s">
        <v>103</v>
      </c>
      <c r="D38" s="133"/>
      <c r="E38" s="133"/>
      <c r="F38" s="133"/>
      <c r="G38" s="133"/>
    </row>
    <row r="39" spans="1:7" s="132" customFormat="1">
      <c r="A39" s="132">
        <v>2</v>
      </c>
      <c r="B39" s="131">
        <v>8038</v>
      </c>
      <c r="C39" s="133" t="s">
        <v>104</v>
      </c>
      <c r="D39" s="132" t="s">
        <v>103</v>
      </c>
      <c r="E39" s="133"/>
      <c r="F39" s="133"/>
      <c r="G39" s="133"/>
    </row>
    <row r="40" spans="1:7" s="132" customFormat="1">
      <c r="A40" s="132">
        <v>3</v>
      </c>
      <c r="B40" s="131">
        <v>8039</v>
      </c>
      <c r="C40" s="132" t="s">
        <v>105</v>
      </c>
      <c r="D40" s="133" t="s">
        <v>104</v>
      </c>
      <c r="E40" s="133"/>
      <c r="F40" s="133"/>
      <c r="G40" s="133"/>
    </row>
    <row r="41" spans="1:7" s="130" customFormat="1">
      <c r="A41" s="130">
        <v>1</v>
      </c>
      <c r="B41" s="128">
        <v>8040</v>
      </c>
      <c r="C41" s="130" t="s">
        <v>106</v>
      </c>
      <c r="D41" s="129"/>
      <c r="E41" s="129"/>
      <c r="F41" s="129"/>
      <c r="G41" s="129"/>
    </row>
    <row r="42" spans="1:7" s="130" customFormat="1">
      <c r="A42" s="130">
        <v>2</v>
      </c>
      <c r="B42" s="128">
        <v>8041</v>
      </c>
      <c r="C42" s="130" t="s">
        <v>107</v>
      </c>
      <c r="D42" s="130" t="s">
        <v>106</v>
      </c>
      <c r="E42" s="129"/>
      <c r="F42" s="129"/>
      <c r="G42" s="129"/>
    </row>
    <row r="43" spans="1:7" s="130" customFormat="1">
      <c r="A43" s="130">
        <v>3</v>
      </c>
      <c r="B43" s="128">
        <v>8042</v>
      </c>
      <c r="C43" s="130" t="s">
        <v>108</v>
      </c>
      <c r="D43" s="130" t="s">
        <v>107</v>
      </c>
      <c r="E43" s="129"/>
      <c r="F43" s="129"/>
      <c r="G43" s="129"/>
    </row>
    <row r="44" spans="1:7" s="132" customFormat="1">
      <c r="A44" s="132">
        <v>1</v>
      </c>
      <c r="B44" s="131">
        <v>8043</v>
      </c>
      <c r="C44" s="132" t="s">
        <v>109</v>
      </c>
      <c r="D44" s="133"/>
      <c r="E44" s="133"/>
      <c r="F44" s="133"/>
      <c r="G44" s="133"/>
    </row>
    <row r="45" spans="1:7" s="132" customFormat="1">
      <c r="A45" s="132">
        <v>2</v>
      </c>
      <c r="B45" s="131">
        <v>8044</v>
      </c>
      <c r="C45" s="132" t="s">
        <v>110</v>
      </c>
      <c r="D45" s="133" t="s">
        <v>109</v>
      </c>
      <c r="E45" s="133"/>
      <c r="F45" s="133"/>
      <c r="G45" s="133"/>
    </row>
    <row r="46" spans="1:7" s="132" customFormat="1">
      <c r="A46" s="132">
        <v>3</v>
      </c>
      <c r="B46" s="131">
        <v>8045</v>
      </c>
      <c r="C46" s="132" t="s">
        <v>111</v>
      </c>
      <c r="D46" s="132" t="s">
        <v>110</v>
      </c>
      <c r="E46" s="133"/>
      <c r="F46" s="133"/>
      <c r="G46" s="133"/>
    </row>
    <row r="47" spans="1:7" s="130" customFormat="1">
      <c r="A47" s="130">
        <v>1</v>
      </c>
      <c r="B47" s="128">
        <v>8046</v>
      </c>
      <c r="C47" s="129" t="s">
        <v>112</v>
      </c>
      <c r="D47" s="129"/>
      <c r="E47" s="129"/>
      <c r="F47" s="129"/>
      <c r="G47" s="129"/>
    </row>
    <row r="48" spans="1:7" s="130" customFormat="1">
      <c r="A48" s="130">
        <v>2</v>
      </c>
      <c r="B48" s="128">
        <v>8047</v>
      </c>
      <c r="C48" s="129" t="s">
        <v>113</v>
      </c>
      <c r="D48" s="129" t="s">
        <v>112</v>
      </c>
      <c r="E48" s="129"/>
      <c r="F48" s="129"/>
      <c r="G48" s="129"/>
    </row>
    <row r="49" spans="1:7" s="130" customFormat="1">
      <c r="A49" s="130">
        <v>3</v>
      </c>
      <c r="B49" s="128">
        <v>8048</v>
      </c>
      <c r="C49" s="129" t="s">
        <v>114</v>
      </c>
      <c r="D49" s="129" t="s">
        <v>113</v>
      </c>
      <c r="E49" s="129"/>
      <c r="F49" s="129"/>
      <c r="G49" s="129"/>
    </row>
    <row r="50" spans="1:7" s="132" customFormat="1">
      <c r="A50" s="132">
        <v>1</v>
      </c>
      <c r="B50" s="131">
        <v>8049</v>
      </c>
      <c r="C50" s="133" t="s">
        <v>115</v>
      </c>
      <c r="D50" s="133"/>
      <c r="E50" s="133"/>
      <c r="F50" s="133"/>
      <c r="G50" s="133"/>
    </row>
    <row r="51" spans="1:7" s="132" customFormat="1">
      <c r="A51" s="132">
        <v>2</v>
      </c>
      <c r="B51" s="131">
        <v>8050</v>
      </c>
      <c r="C51" s="133" t="s">
        <v>116</v>
      </c>
      <c r="D51" s="133" t="s">
        <v>115</v>
      </c>
      <c r="E51" s="133"/>
      <c r="F51" s="133"/>
      <c r="G51" s="133"/>
    </row>
    <row r="52" spans="1:7" s="132" customFormat="1">
      <c r="A52" s="132">
        <v>3</v>
      </c>
      <c r="B52" s="131">
        <v>8051</v>
      </c>
      <c r="C52" s="133" t="s">
        <v>117</v>
      </c>
      <c r="D52" s="133" t="s">
        <v>116</v>
      </c>
      <c r="E52" s="133"/>
      <c r="F52" s="133"/>
      <c r="G52" s="133"/>
    </row>
    <row r="53" spans="1:7" s="130" customFormat="1">
      <c r="A53" s="130">
        <v>1</v>
      </c>
      <c r="B53" s="128">
        <v>8052</v>
      </c>
      <c r="C53" s="129" t="s">
        <v>118</v>
      </c>
      <c r="D53" s="129"/>
      <c r="E53" s="129"/>
      <c r="F53" s="129"/>
      <c r="G53" s="129"/>
    </row>
    <row r="54" spans="1:7" s="130" customFormat="1">
      <c r="A54" s="130">
        <v>2</v>
      </c>
      <c r="B54" s="128">
        <v>8053</v>
      </c>
      <c r="C54" s="129" t="s">
        <v>119</v>
      </c>
      <c r="D54" s="129" t="s">
        <v>118</v>
      </c>
      <c r="E54" s="129"/>
      <c r="F54" s="129"/>
      <c r="G54" s="129"/>
    </row>
    <row r="55" spans="1:7" s="130" customFormat="1">
      <c r="A55" s="130">
        <v>3</v>
      </c>
      <c r="B55" s="128">
        <v>8054</v>
      </c>
      <c r="C55" s="129" t="s">
        <v>120</v>
      </c>
      <c r="D55" s="129" t="s">
        <v>119</v>
      </c>
      <c r="E55" s="129"/>
      <c r="F55" s="129"/>
      <c r="G55" s="129"/>
    </row>
    <row r="56" spans="1:7" s="132" customFormat="1">
      <c r="A56" s="132">
        <v>1</v>
      </c>
      <c r="B56" s="131">
        <v>8055</v>
      </c>
      <c r="C56" s="133" t="s">
        <v>121</v>
      </c>
      <c r="D56" s="133"/>
      <c r="E56" s="133"/>
      <c r="F56" s="133"/>
      <c r="G56" s="133"/>
    </row>
    <row r="57" spans="1:7" s="132" customFormat="1">
      <c r="A57" s="132">
        <v>2</v>
      </c>
      <c r="B57" s="131">
        <v>8056</v>
      </c>
      <c r="C57" s="133" t="s">
        <v>122</v>
      </c>
      <c r="D57" s="133" t="s">
        <v>121</v>
      </c>
      <c r="E57" s="133"/>
      <c r="F57" s="133"/>
      <c r="G57" s="133"/>
    </row>
    <row r="58" spans="1:7" s="132" customFormat="1">
      <c r="A58" s="132">
        <v>3</v>
      </c>
      <c r="B58" s="131">
        <v>8057</v>
      </c>
      <c r="C58" s="133" t="s">
        <v>123</v>
      </c>
      <c r="D58" s="133" t="s">
        <v>122</v>
      </c>
      <c r="E58" s="133"/>
      <c r="F58" s="133"/>
      <c r="G58" s="133"/>
    </row>
    <row r="59" spans="1:7" s="130" customFormat="1">
      <c r="A59" s="130">
        <v>1</v>
      </c>
      <c r="B59" s="128">
        <v>8058</v>
      </c>
      <c r="C59" s="129" t="s">
        <v>124</v>
      </c>
      <c r="D59" s="129"/>
      <c r="E59" s="129"/>
      <c r="F59" s="129"/>
      <c r="G59" s="129"/>
    </row>
    <row r="60" spans="1:7" s="130" customFormat="1">
      <c r="A60" s="130">
        <v>2</v>
      </c>
      <c r="B60" s="128">
        <v>8059</v>
      </c>
      <c r="C60" s="129" t="s">
        <v>125</v>
      </c>
      <c r="D60" s="129" t="s">
        <v>124</v>
      </c>
      <c r="E60" s="129"/>
      <c r="F60" s="129"/>
      <c r="G60" s="129"/>
    </row>
    <row r="61" spans="1:7" s="130" customFormat="1">
      <c r="A61" s="130">
        <v>3</v>
      </c>
      <c r="B61" s="128">
        <v>8060</v>
      </c>
      <c r="C61" s="129" t="s">
        <v>126</v>
      </c>
      <c r="D61" s="129" t="s">
        <v>125</v>
      </c>
      <c r="E61" s="129"/>
      <c r="F61" s="129"/>
      <c r="G61" s="129"/>
    </row>
    <row r="62" spans="1:7" s="132" customFormat="1">
      <c r="A62" s="132">
        <v>1</v>
      </c>
      <c r="B62" s="131">
        <v>8061</v>
      </c>
      <c r="C62" s="133" t="s">
        <v>127</v>
      </c>
      <c r="D62" s="133"/>
      <c r="E62" s="133"/>
      <c r="F62" s="133"/>
      <c r="G62" s="133"/>
    </row>
    <row r="63" spans="1:7" s="132" customFormat="1">
      <c r="A63" s="132">
        <v>2</v>
      </c>
      <c r="B63" s="131">
        <v>8062</v>
      </c>
      <c r="C63" s="133" t="s">
        <v>128</v>
      </c>
      <c r="D63" s="133" t="s">
        <v>127</v>
      </c>
      <c r="E63" s="133"/>
      <c r="F63" s="133"/>
      <c r="G63" s="133"/>
    </row>
    <row r="64" spans="1:7" s="132" customFormat="1">
      <c r="A64" s="132">
        <v>3</v>
      </c>
      <c r="B64" s="131">
        <v>8063</v>
      </c>
      <c r="C64" s="133" t="s">
        <v>129</v>
      </c>
      <c r="D64" s="133" t="s">
        <v>128</v>
      </c>
      <c r="E64" s="133"/>
      <c r="F64" s="133"/>
      <c r="G64" s="133"/>
    </row>
    <row r="65" spans="1:7" s="130" customFormat="1">
      <c r="A65" s="130">
        <v>2</v>
      </c>
      <c r="B65" s="128">
        <v>8064</v>
      </c>
      <c r="C65" s="129" t="s">
        <v>130</v>
      </c>
      <c r="D65" s="129" t="s">
        <v>99</v>
      </c>
      <c r="E65" s="129" t="s">
        <v>100</v>
      </c>
      <c r="F65" s="129"/>
      <c r="G65" s="129"/>
    </row>
    <row r="66" spans="1:7" s="132" customFormat="1">
      <c r="A66" s="132">
        <v>2</v>
      </c>
      <c r="B66" s="131">
        <v>8065</v>
      </c>
      <c r="C66" s="133" t="s">
        <v>131</v>
      </c>
      <c r="D66" s="133" t="s">
        <v>99</v>
      </c>
      <c r="E66" s="133" t="s">
        <v>103</v>
      </c>
      <c r="F66" s="133"/>
      <c r="G66" s="133"/>
    </row>
    <row r="67" spans="1:7" s="130" customFormat="1">
      <c r="A67" s="130">
        <v>2</v>
      </c>
      <c r="B67" s="128">
        <v>8066</v>
      </c>
      <c r="C67" s="164" t="s">
        <v>928</v>
      </c>
      <c r="D67" s="129" t="s">
        <v>99</v>
      </c>
      <c r="E67" s="130" t="s">
        <v>106</v>
      </c>
      <c r="F67" s="129"/>
      <c r="G67" s="129"/>
    </row>
    <row r="68" spans="1:7" s="132" customFormat="1">
      <c r="A68" s="132">
        <v>2</v>
      </c>
      <c r="B68" s="131">
        <v>8067</v>
      </c>
      <c r="C68" s="165" t="s">
        <v>929</v>
      </c>
      <c r="D68" s="133" t="s">
        <v>99</v>
      </c>
      <c r="E68" s="133" t="s">
        <v>109</v>
      </c>
      <c r="F68" s="133"/>
      <c r="G68" s="133"/>
    </row>
    <row r="69" spans="1:7" s="130" customFormat="1">
      <c r="A69" s="130">
        <v>2</v>
      </c>
      <c r="B69" s="128">
        <v>8068</v>
      </c>
      <c r="C69" s="164" t="s">
        <v>930</v>
      </c>
      <c r="D69" s="129" t="s">
        <v>99</v>
      </c>
      <c r="E69" s="129" t="s">
        <v>112</v>
      </c>
      <c r="F69" s="129"/>
      <c r="G69" s="129"/>
    </row>
    <row r="70" spans="1:7" s="132" customFormat="1">
      <c r="A70" s="132">
        <v>2</v>
      </c>
      <c r="B70" s="131">
        <v>8069</v>
      </c>
      <c r="C70" s="165" t="s">
        <v>931</v>
      </c>
      <c r="D70" s="133" t="s">
        <v>99</v>
      </c>
      <c r="E70" s="133" t="s">
        <v>115</v>
      </c>
      <c r="F70" s="133"/>
      <c r="G70" s="133"/>
    </row>
    <row r="71" spans="1:7" s="130" customFormat="1">
      <c r="A71" s="130">
        <v>2</v>
      </c>
      <c r="B71" s="128">
        <v>8070</v>
      </c>
      <c r="C71" s="164" t="s">
        <v>932</v>
      </c>
      <c r="D71" s="129" t="s">
        <v>99</v>
      </c>
      <c r="E71" s="129" t="s">
        <v>118</v>
      </c>
      <c r="F71" s="129"/>
      <c r="G71" s="129"/>
    </row>
    <row r="72" spans="1:7" s="132" customFormat="1">
      <c r="A72" s="132">
        <v>2</v>
      </c>
      <c r="B72" s="131">
        <v>8071</v>
      </c>
      <c r="C72" s="165" t="s">
        <v>933</v>
      </c>
      <c r="D72" s="133" t="s">
        <v>99</v>
      </c>
      <c r="E72" s="133" t="s">
        <v>121</v>
      </c>
      <c r="F72" s="133"/>
      <c r="G72" s="133"/>
    </row>
    <row r="73" spans="1:7" s="130" customFormat="1">
      <c r="A73" s="130">
        <v>2</v>
      </c>
      <c r="B73" s="128">
        <v>8072</v>
      </c>
      <c r="C73" s="164" t="s">
        <v>934</v>
      </c>
      <c r="D73" s="129" t="s">
        <v>99</v>
      </c>
      <c r="E73" s="129" t="s">
        <v>124</v>
      </c>
      <c r="F73" s="129"/>
      <c r="G73" s="129"/>
    </row>
    <row r="74" spans="1:7" s="132" customFormat="1">
      <c r="A74" s="132">
        <v>2</v>
      </c>
      <c r="B74" s="131">
        <v>8073</v>
      </c>
      <c r="C74" s="165" t="s">
        <v>935</v>
      </c>
      <c r="D74" s="133" t="s">
        <v>99</v>
      </c>
      <c r="E74" s="133" t="s">
        <v>127</v>
      </c>
      <c r="F74" s="133"/>
      <c r="G74" s="133"/>
    </row>
    <row r="75" spans="1:7">
      <c r="B75" s="69">
        <v>8074</v>
      </c>
    </row>
    <row r="76" spans="1:7">
      <c r="B76" s="69">
        <v>8075</v>
      </c>
    </row>
    <row r="77" spans="1:7">
      <c r="B77" s="69" t="s">
        <v>964</v>
      </c>
    </row>
    <row r="78" spans="1:7">
      <c r="A78" s="71">
        <v>3</v>
      </c>
      <c r="B78" s="69">
        <v>8300</v>
      </c>
      <c r="C78" s="70" t="s">
        <v>1065</v>
      </c>
      <c r="D78" s="70" t="s">
        <v>224</v>
      </c>
    </row>
    <row r="79" spans="1:7">
      <c r="B79" s="69">
        <v>8301</v>
      </c>
      <c r="C79" s="70" t="s">
        <v>1358</v>
      </c>
      <c r="D79" s="70" t="s">
        <v>224</v>
      </c>
    </row>
  </sheetData>
  <autoFilter ref="B1:G96" xr:uid="{C028D994-E66B-419C-B755-51693ECB63CE}"/>
  <pageMargins left="0.75" right="0.75" top="1" bottom="1" header="0.5" footer="0.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8501B-877E-415F-A0AD-E81891293FCB}">
  <dimension ref="A1:G286"/>
  <sheetViews>
    <sheetView zoomScaleNormal="100" workbookViewId="0"/>
  </sheetViews>
  <sheetFormatPr defaultRowHeight="11.25"/>
  <cols>
    <col min="1" max="1" width="9.140625" style="69"/>
    <col min="2" max="2" width="11.85546875" style="69" bestFit="1" customWidth="1"/>
    <col min="3" max="3" width="38.42578125" style="71" bestFit="1" customWidth="1"/>
    <col min="4" max="4" width="31.5703125" style="71" bestFit="1" customWidth="1"/>
    <col min="5" max="5" width="25.85546875" style="71" bestFit="1" customWidth="1"/>
    <col min="6" max="6" width="20.85546875" style="71" customWidth="1"/>
    <col min="7" max="7" width="17.5703125" style="71" bestFit="1" customWidth="1"/>
    <col min="8" max="16384" width="9.140625" style="71"/>
  </cols>
  <sheetData>
    <row r="1" spans="1:7" s="138" customFormat="1">
      <c r="A1" s="138" t="s">
        <v>863</v>
      </c>
      <c r="B1" s="138" t="s">
        <v>60</v>
      </c>
      <c r="C1" s="138" t="s">
        <v>61</v>
      </c>
      <c r="D1" s="138" t="s">
        <v>62</v>
      </c>
      <c r="E1" s="138" t="s">
        <v>63</v>
      </c>
      <c r="F1" s="138" t="s">
        <v>64</v>
      </c>
      <c r="G1" s="138" t="s">
        <v>65</v>
      </c>
    </row>
    <row r="2" spans="1:7">
      <c r="B2" s="69" t="s">
        <v>964</v>
      </c>
    </row>
    <row r="3" spans="1:7">
      <c r="B3" s="69">
        <v>8498</v>
      </c>
      <c r="C3" s="71" t="s">
        <v>985</v>
      </c>
      <c r="D3" s="71" t="s">
        <v>94</v>
      </c>
    </row>
    <row r="4" spans="1:7">
      <c r="B4" s="69">
        <v>8499</v>
      </c>
    </row>
    <row r="5" spans="1:7">
      <c r="B5" s="69">
        <v>8500</v>
      </c>
      <c r="C5" s="71" t="s">
        <v>132</v>
      </c>
      <c r="D5" s="71" t="s">
        <v>90</v>
      </c>
    </row>
    <row r="6" spans="1:7">
      <c r="A6" s="69">
        <v>2</v>
      </c>
      <c r="B6" s="69">
        <v>8501</v>
      </c>
      <c r="C6" s="71" t="s">
        <v>133</v>
      </c>
      <c r="D6" s="71" t="s">
        <v>134</v>
      </c>
      <c r="E6" s="71" t="s">
        <v>89</v>
      </c>
    </row>
    <row r="7" spans="1:7">
      <c r="B7" s="69">
        <v>8502</v>
      </c>
      <c r="C7" s="71" t="s">
        <v>135</v>
      </c>
      <c r="D7" s="71" t="s">
        <v>94</v>
      </c>
    </row>
    <row r="8" spans="1:7">
      <c r="B8" s="69">
        <v>8503</v>
      </c>
      <c r="C8" s="71" t="s">
        <v>136</v>
      </c>
      <c r="D8" s="71" t="s">
        <v>94</v>
      </c>
    </row>
    <row r="9" spans="1:7">
      <c r="B9" s="69">
        <v>8504</v>
      </c>
      <c r="C9" s="71" t="s">
        <v>137</v>
      </c>
      <c r="D9" s="71" t="s">
        <v>94</v>
      </c>
    </row>
    <row r="10" spans="1:7">
      <c r="B10" s="69">
        <v>8505</v>
      </c>
      <c r="C10" s="71" t="s">
        <v>138</v>
      </c>
      <c r="D10" s="71" t="s">
        <v>94</v>
      </c>
    </row>
    <row r="11" spans="1:7">
      <c r="B11" s="69">
        <v>8506</v>
      </c>
      <c r="C11" s="71" t="s">
        <v>139</v>
      </c>
      <c r="D11" s="71" t="s">
        <v>94</v>
      </c>
    </row>
    <row r="12" spans="1:7">
      <c r="B12" s="69">
        <v>8507</v>
      </c>
      <c r="C12" s="71" t="s">
        <v>140</v>
      </c>
      <c r="D12" s="71" t="s">
        <v>94</v>
      </c>
    </row>
    <row r="13" spans="1:7">
      <c r="A13" s="69">
        <v>0</v>
      </c>
      <c r="B13" s="69">
        <v>8508</v>
      </c>
      <c r="C13" s="71" t="s">
        <v>141</v>
      </c>
      <c r="D13" s="71" t="s">
        <v>74</v>
      </c>
    </row>
    <row r="14" spans="1:7">
      <c r="B14" s="69">
        <v>8509</v>
      </c>
      <c r="C14" s="71" t="s">
        <v>142</v>
      </c>
      <c r="D14" s="71" t="s">
        <v>99</v>
      </c>
    </row>
    <row r="15" spans="1:7" s="130" customFormat="1">
      <c r="A15" s="128"/>
      <c r="B15" s="128">
        <v>8510</v>
      </c>
      <c r="C15" s="130" t="s">
        <v>143</v>
      </c>
      <c r="D15" s="130" t="s">
        <v>100</v>
      </c>
    </row>
    <row r="16" spans="1:7" s="130" customFormat="1">
      <c r="A16" s="128">
        <v>0</v>
      </c>
      <c r="B16" s="128">
        <v>8511</v>
      </c>
      <c r="C16" s="130" t="s">
        <v>144</v>
      </c>
      <c r="D16" s="130" t="s">
        <v>103</v>
      </c>
    </row>
    <row r="17" spans="1:7" s="130" customFormat="1">
      <c r="A17" s="128"/>
      <c r="B17" s="128">
        <v>8512</v>
      </c>
      <c r="C17" s="130" t="s">
        <v>145</v>
      </c>
      <c r="D17" s="130" t="s">
        <v>106</v>
      </c>
    </row>
    <row r="18" spans="1:7" s="130" customFormat="1">
      <c r="A18" s="128"/>
      <c r="B18" s="128">
        <v>8513</v>
      </c>
      <c r="C18" s="130" t="s">
        <v>146</v>
      </c>
      <c r="D18" s="130" t="s">
        <v>109</v>
      </c>
    </row>
    <row r="19" spans="1:7" s="130" customFormat="1">
      <c r="A19" s="128">
        <v>1</v>
      </c>
      <c r="B19" s="128">
        <v>8514</v>
      </c>
      <c r="C19" s="130" t="s">
        <v>147</v>
      </c>
      <c r="D19" s="130" t="s">
        <v>112</v>
      </c>
    </row>
    <row r="20" spans="1:7" s="130" customFormat="1">
      <c r="A20" s="128"/>
      <c r="B20" s="128">
        <v>8515</v>
      </c>
      <c r="C20" s="130" t="s">
        <v>148</v>
      </c>
      <c r="D20" s="130" t="s">
        <v>115</v>
      </c>
    </row>
    <row r="21" spans="1:7" s="130" customFormat="1">
      <c r="A21" s="128"/>
      <c r="B21" s="128">
        <v>8516</v>
      </c>
      <c r="C21" s="130" t="s">
        <v>149</v>
      </c>
      <c r="D21" s="130" t="s">
        <v>118</v>
      </c>
    </row>
    <row r="22" spans="1:7" s="130" customFormat="1">
      <c r="A22" s="128"/>
      <c r="B22" s="128">
        <v>8517</v>
      </c>
      <c r="C22" s="130" t="s">
        <v>150</v>
      </c>
      <c r="D22" s="130" t="s">
        <v>121</v>
      </c>
    </row>
    <row r="23" spans="1:7" s="130" customFormat="1">
      <c r="A23" s="128"/>
      <c r="B23" s="128">
        <v>8518</v>
      </c>
      <c r="C23" s="130" t="s">
        <v>151</v>
      </c>
      <c r="D23" s="130" t="s">
        <v>124</v>
      </c>
    </row>
    <row r="24" spans="1:7" s="130" customFormat="1">
      <c r="A24" s="128"/>
      <c r="B24" s="128">
        <v>8519</v>
      </c>
      <c r="C24" s="130" t="s">
        <v>152</v>
      </c>
      <c r="D24" s="130" t="s">
        <v>127</v>
      </c>
    </row>
    <row r="25" spans="1:7">
      <c r="A25" s="69">
        <v>4</v>
      </c>
      <c r="B25" s="69">
        <v>8520</v>
      </c>
      <c r="C25" s="71" t="s">
        <v>153</v>
      </c>
      <c r="D25" s="71" t="s">
        <v>79</v>
      </c>
      <c r="E25" s="71" t="s">
        <v>78</v>
      </c>
      <c r="F25" s="71" t="s">
        <v>92</v>
      </c>
      <c r="G25" s="71" t="s">
        <v>83</v>
      </c>
    </row>
    <row r="26" spans="1:7">
      <c r="B26" s="69">
        <v>8521</v>
      </c>
      <c r="C26" s="71" t="s">
        <v>154</v>
      </c>
      <c r="D26" s="71" t="s">
        <v>76</v>
      </c>
    </row>
    <row r="27" spans="1:7">
      <c r="A27" s="69">
        <v>0</v>
      </c>
      <c r="B27" s="69">
        <v>8522</v>
      </c>
      <c r="C27" s="71" t="s">
        <v>155</v>
      </c>
      <c r="D27" s="71" t="s">
        <v>156</v>
      </c>
      <c r="E27" s="71" t="s">
        <v>157</v>
      </c>
    </row>
    <row r="28" spans="1:7">
      <c r="A28" s="69">
        <v>2</v>
      </c>
      <c r="B28" s="69">
        <v>8523</v>
      </c>
      <c r="C28" s="71" t="s">
        <v>158</v>
      </c>
      <c r="D28" s="71" t="s">
        <v>159</v>
      </c>
      <c r="E28" s="71" t="s">
        <v>160</v>
      </c>
    </row>
    <row r="29" spans="1:7">
      <c r="A29" s="69">
        <v>1</v>
      </c>
      <c r="B29" s="69">
        <v>8524</v>
      </c>
      <c r="C29" s="71" t="s">
        <v>161</v>
      </c>
      <c r="D29" s="71" t="s">
        <v>84</v>
      </c>
    </row>
    <row r="30" spans="1:7">
      <c r="B30" s="69">
        <v>8525</v>
      </c>
      <c r="C30" s="71" t="s">
        <v>162</v>
      </c>
      <c r="D30" s="71" t="s">
        <v>94</v>
      </c>
    </row>
    <row r="31" spans="1:7">
      <c r="A31" s="69">
        <v>0</v>
      </c>
      <c r="B31" s="69">
        <v>8526</v>
      </c>
      <c r="C31" s="71" t="s">
        <v>163</v>
      </c>
      <c r="D31" s="71" t="s">
        <v>75</v>
      </c>
      <c r="E31" s="71" t="s">
        <v>86</v>
      </c>
    </row>
    <row r="32" spans="1:7">
      <c r="B32" s="69">
        <v>8527</v>
      </c>
    </row>
    <row r="33" spans="1:5">
      <c r="B33" s="69">
        <v>8528</v>
      </c>
    </row>
    <row r="34" spans="1:5">
      <c r="B34" s="69">
        <v>8529</v>
      </c>
    </row>
    <row r="35" spans="1:5">
      <c r="B35" s="69">
        <v>8530</v>
      </c>
      <c r="C35" s="71" t="s">
        <v>164</v>
      </c>
      <c r="D35" s="71" t="s">
        <v>91</v>
      </c>
    </row>
    <row r="36" spans="1:5">
      <c r="B36" s="69">
        <v>8531</v>
      </c>
      <c r="C36" s="71" t="s">
        <v>165</v>
      </c>
      <c r="D36" s="71" t="s">
        <v>94</v>
      </c>
    </row>
    <row r="37" spans="1:5">
      <c r="B37" s="69">
        <v>8532</v>
      </c>
      <c r="C37" s="71" t="s">
        <v>166</v>
      </c>
      <c r="D37" s="71" t="s">
        <v>94</v>
      </c>
    </row>
    <row r="38" spans="1:5">
      <c r="A38" s="69">
        <v>0</v>
      </c>
      <c r="B38" s="69">
        <v>8533</v>
      </c>
      <c r="C38" s="71" t="s">
        <v>167</v>
      </c>
      <c r="D38" s="71" t="s">
        <v>76</v>
      </c>
    </row>
    <row r="39" spans="1:5">
      <c r="B39" s="69">
        <v>8534</v>
      </c>
      <c r="C39" s="71" t="s">
        <v>168</v>
      </c>
      <c r="D39" s="71" t="s">
        <v>94</v>
      </c>
    </row>
    <row r="40" spans="1:5">
      <c r="B40" s="69">
        <v>8535</v>
      </c>
      <c r="C40" s="71" t="s">
        <v>168</v>
      </c>
      <c r="D40" s="71" t="s">
        <v>94</v>
      </c>
    </row>
    <row r="41" spans="1:5">
      <c r="B41" s="69">
        <v>8536</v>
      </c>
      <c r="C41" s="71" t="s">
        <v>169</v>
      </c>
      <c r="D41" s="71" t="s">
        <v>94</v>
      </c>
    </row>
    <row r="42" spans="1:5">
      <c r="B42" s="69">
        <v>8537</v>
      </c>
      <c r="C42" s="71" t="s">
        <v>170</v>
      </c>
      <c r="D42" s="71" t="s">
        <v>93</v>
      </c>
      <c r="E42" s="71" t="s">
        <v>99</v>
      </c>
    </row>
    <row r="43" spans="1:5">
      <c r="B43" s="69">
        <v>8538</v>
      </c>
      <c r="C43" s="71" t="s">
        <v>171</v>
      </c>
      <c r="D43" s="71" t="s">
        <v>94</v>
      </c>
    </row>
    <row r="44" spans="1:5">
      <c r="B44" s="69">
        <v>8539</v>
      </c>
      <c r="C44" s="71" t="s">
        <v>172</v>
      </c>
      <c r="D44" s="71" t="s">
        <v>91</v>
      </c>
    </row>
    <row r="45" spans="1:5">
      <c r="B45" s="69">
        <v>8540</v>
      </c>
      <c r="C45" s="71" t="s">
        <v>173</v>
      </c>
      <c r="D45" s="71" t="s">
        <v>94</v>
      </c>
    </row>
    <row r="46" spans="1:5">
      <c r="B46" s="69">
        <v>8541</v>
      </c>
      <c r="C46" s="71" t="s">
        <v>174</v>
      </c>
      <c r="D46" s="71" t="s">
        <v>94</v>
      </c>
    </row>
    <row r="47" spans="1:5">
      <c r="A47" s="69">
        <v>1</v>
      </c>
      <c r="B47" s="69">
        <v>8542</v>
      </c>
      <c r="C47" s="71" t="s">
        <v>825</v>
      </c>
      <c r="D47" s="71" t="s">
        <v>74</v>
      </c>
    </row>
    <row r="48" spans="1:5">
      <c r="B48" s="69">
        <v>8543</v>
      </c>
    </row>
    <row r="49" spans="1:6">
      <c r="B49" s="69">
        <v>8544</v>
      </c>
    </row>
    <row r="50" spans="1:6">
      <c r="B50" s="69">
        <v>8545</v>
      </c>
    </row>
    <row r="51" spans="1:6">
      <c r="A51" s="69">
        <v>1</v>
      </c>
      <c r="B51" s="69">
        <v>8546</v>
      </c>
      <c r="C51" s="71" t="s">
        <v>823</v>
      </c>
      <c r="D51" s="71" t="s">
        <v>824</v>
      </c>
      <c r="E51" s="71" t="s">
        <v>177</v>
      </c>
      <c r="F51" s="71" t="s">
        <v>180</v>
      </c>
    </row>
    <row r="52" spans="1:6">
      <c r="A52" s="69">
        <v>3</v>
      </c>
      <c r="B52" s="69">
        <v>8547</v>
      </c>
      <c r="C52" s="71" t="s">
        <v>827</v>
      </c>
      <c r="D52" s="71" t="s">
        <v>284</v>
      </c>
      <c r="E52" s="71" t="s">
        <v>824</v>
      </c>
      <c r="F52" s="71" t="s">
        <v>374</v>
      </c>
    </row>
    <row r="53" spans="1:6">
      <c r="A53" s="69">
        <v>0</v>
      </c>
      <c r="B53" s="69">
        <v>8548</v>
      </c>
      <c r="C53" s="71" t="s">
        <v>941</v>
      </c>
      <c r="D53" s="71" t="s">
        <v>824</v>
      </c>
      <c r="E53" s="71" t="s">
        <v>416</v>
      </c>
    </row>
    <row r="54" spans="1:6">
      <c r="B54" s="69">
        <v>8549</v>
      </c>
      <c r="C54" s="71" t="s">
        <v>826</v>
      </c>
      <c r="D54" s="71" t="s">
        <v>99</v>
      </c>
      <c r="E54" s="71" t="s">
        <v>824</v>
      </c>
    </row>
    <row r="55" spans="1:6" s="135" customFormat="1">
      <c r="A55" s="134"/>
      <c r="B55" s="134">
        <v>8550</v>
      </c>
      <c r="C55" s="135" t="s">
        <v>175</v>
      </c>
      <c r="D55" s="135" t="s">
        <v>72</v>
      </c>
      <c r="E55" s="135" t="s">
        <v>73</v>
      </c>
    </row>
    <row r="56" spans="1:6" s="135" customFormat="1">
      <c r="A56" s="134">
        <v>2</v>
      </c>
      <c r="B56" s="134">
        <v>8551</v>
      </c>
      <c r="C56" s="135" t="s">
        <v>176</v>
      </c>
      <c r="D56" s="135" t="s">
        <v>177</v>
      </c>
      <c r="E56" s="135" t="s">
        <v>87</v>
      </c>
    </row>
    <row r="57" spans="1:6" s="135" customFormat="1">
      <c r="A57" s="134">
        <v>0</v>
      </c>
      <c r="B57" s="134">
        <v>8552</v>
      </c>
      <c r="C57" s="135" t="s">
        <v>178</v>
      </c>
      <c r="D57" s="135" t="s">
        <v>74</v>
      </c>
      <c r="E57" s="135" t="s">
        <v>75</v>
      </c>
    </row>
    <row r="58" spans="1:6" s="135" customFormat="1">
      <c r="A58" s="134">
        <v>2</v>
      </c>
      <c r="B58" s="134">
        <v>8553</v>
      </c>
      <c r="C58" s="135" t="s">
        <v>179</v>
      </c>
      <c r="D58" s="135" t="s">
        <v>180</v>
      </c>
      <c r="E58" s="135" t="s">
        <v>87</v>
      </c>
    </row>
    <row r="59" spans="1:6">
      <c r="B59" s="69">
        <v>8554</v>
      </c>
    </row>
    <row r="60" spans="1:6" s="135" customFormat="1">
      <c r="A60" s="134"/>
      <c r="B60" s="134">
        <v>8555</v>
      </c>
      <c r="C60" s="135" t="s">
        <v>181</v>
      </c>
      <c r="D60" s="135" t="s">
        <v>182</v>
      </c>
    </row>
    <row r="61" spans="1:6" s="135" customFormat="1">
      <c r="A61" s="134"/>
      <c r="B61" s="134">
        <v>8556</v>
      </c>
      <c r="C61" s="135" t="s">
        <v>183</v>
      </c>
      <c r="D61" s="135" t="s">
        <v>184</v>
      </c>
      <c r="E61" s="135" t="s">
        <v>96</v>
      </c>
    </row>
    <row r="62" spans="1:6" s="135" customFormat="1">
      <c r="A62" s="134"/>
      <c r="B62" s="134">
        <v>8557</v>
      </c>
      <c r="C62" s="135" t="s">
        <v>185</v>
      </c>
      <c r="D62" s="135" t="s">
        <v>84</v>
      </c>
    </row>
    <row r="63" spans="1:6" s="135" customFormat="1">
      <c r="A63" s="134"/>
      <c r="B63" s="134">
        <v>8558</v>
      </c>
      <c r="C63" s="135" t="s">
        <v>186</v>
      </c>
      <c r="D63" s="135" t="s">
        <v>85</v>
      </c>
      <c r="E63" s="135" t="s">
        <v>187</v>
      </c>
    </row>
    <row r="64" spans="1:6">
      <c r="B64" s="69">
        <v>8559</v>
      </c>
    </row>
    <row r="65" spans="1:6">
      <c r="B65" s="69">
        <v>8560</v>
      </c>
      <c r="C65" s="71" t="s">
        <v>188</v>
      </c>
      <c r="D65" s="71" t="s">
        <v>86</v>
      </c>
    </row>
    <row r="66" spans="1:6">
      <c r="A66" s="69">
        <v>2</v>
      </c>
      <c r="B66" s="69">
        <v>8561</v>
      </c>
      <c r="C66" s="71" t="s">
        <v>189</v>
      </c>
      <c r="D66" s="71" t="s">
        <v>156</v>
      </c>
      <c r="E66" s="71" t="s">
        <v>87</v>
      </c>
    </row>
    <row r="67" spans="1:6">
      <c r="A67" s="69">
        <v>3</v>
      </c>
      <c r="B67" s="69">
        <v>8562</v>
      </c>
      <c r="C67" s="71" t="s">
        <v>190</v>
      </c>
      <c r="D67" s="71" t="s">
        <v>160</v>
      </c>
      <c r="E67" s="71" t="s">
        <v>87</v>
      </c>
      <c r="F67" s="71" t="s">
        <v>85</v>
      </c>
    </row>
    <row r="68" spans="1:6">
      <c r="B68" s="69">
        <v>8563</v>
      </c>
      <c r="C68" s="71" t="s">
        <v>191</v>
      </c>
      <c r="D68" s="71" t="s">
        <v>94</v>
      </c>
    </row>
    <row r="69" spans="1:6">
      <c r="B69" s="69">
        <v>8564</v>
      </c>
      <c r="C69" s="71" t="s">
        <v>1061</v>
      </c>
      <c r="D69" s="71" t="s">
        <v>73</v>
      </c>
    </row>
    <row r="70" spans="1:6">
      <c r="B70" s="69">
        <v>8565</v>
      </c>
      <c r="C70" s="71" t="s">
        <v>1062</v>
      </c>
      <c r="D70" s="71" t="s">
        <v>94</v>
      </c>
    </row>
    <row r="71" spans="1:6">
      <c r="B71" s="69">
        <v>8566</v>
      </c>
      <c r="C71" s="71" t="s">
        <v>192</v>
      </c>
      <c r="D71" s="71" t="s">
        <v>94</v>
      </c>
    </row>
    <row r="72" spans="1:6">
      <c r="B72" s="69">
        <v>8567</v>
      </c>
      <c r="C72" s="71" t="s">
        <v>193</v>
      </c>
      <c r="D72" s="71" t="s">
        <v>94</v>
      </c>
    </row>
    <row r="73" spans="1:6">
      <c r="B73" s="69">
        <v>8568</v>
      </c>
      <c r="C73" s="71" t="s">
        <v>194</v>
      </c>
      <c r="D73" s="71" t="s">
        <v>84</v>
      </c>
    </row>
    <row r="74" spans="1:6">
      <c r="B74" s="69">
        <v>8569</v>
      </c>
      <c r="C74" s="71" t="s">
        <v>195</v>
      </c>
      <c r="D74" s="71" t="s">
        <v>94</v>
      </c>
    </row>
    <row r="75" spans="1:6">
      <c r="B75" s="69">
        <v>8570</v>
      </c>
      <c r="C75" s="71" t="s">
        <v>196</v>
      </c>
      <c r="D75" s="71" t="s">
        <v>75</v>
      </c>
    </row>
    <row r="76" spans="1:6">
      <c r="B76" s="69">
        <v>8571</v>
      </c>
      <c r="C76" s="71" t="s">
        <v>197</v>
      </c>
      <c r="D76" s="71" t="s">
        <v>94</v>
      </c>
    </row>
    <row r="77" spans="1:6">
      <c r="A77" s="69">
        <v>1</v>
      </c>
      <c r="B77" s="69">
        <v>8572</v>
      </c>
      <c r="C77" s="71" t="s">
        <v>198</v>
      </c>
      <c r="D77" s="71" t="s">
        <v>90</v>
      </c>
    </row>
    <row r="78" spans="1:6">
      <c r="B78" s="69">
        <v>8573</v>
      </c>
      <c r="C78" s="71" t="s">
        <v>199</v>
      </c>
      <c r="D78" s="71" t="s">
        <v>94</v>
      </c>
    </row>
    <row r="79" spans="1:6">
      <c r="B79" s="69">
        <v>8574</v>
      </c>
      <c r="C79" s="71" t="s">
        <v>200</v>
      </c>
      <c r="D79" s="71" t="s">
        <v>94</v>
      </c>
    </row>
    <row r="80" spans="1:6">
      <c r="B80" s="69">
        <v>8575</v>
      </c>
      <c r="C80" s="71" t="s">
        <v>201</v>
      </c>
      <c r="D80" s="71" t="s">
        <v>94</v>
      </c>
    </row>
    <row r="81" spans="1:6">
      <c r="A81" s="69">
        <v>0</v>
      </c>
      <c r="B81" s="69">
        <v>8576</v>
      </c>
      <c r="C81" s="71" t="s">
        <v>202</v>
      </c>
      <c r="D81" s="71" t="s">
        <v>93</v>
      </c>
    </row>
    <row r="82" spans="1:6">
      <c r="A82" s="69">
        <v>0</v>
      </c>
      <c r="B82" s="69">
        <v>8577</v>
      </c>
      <c r="C82" s="71" t="s">
        <v>203</v>
      </c>
      <c r="D82" s="71" t="s">
        <v>99</v>
      </c>
    </row>
    <row r="83" spans="1:6">
      <c r="B83" s="69">
        <v>8578</v>
      </c>
      <c r="C83" s="71" t="s">
        <v>204</v>
      </c>
      <c r="D83" s="71" t="s">
        <v>79</v>
      </c>
    </row>
    <row r="84" spans="1:6">
      <c r="B84" s="69">
        <v>8579</v>
      </c>
      <c r="C84" s="71" t="s">
        <v>205</v>
      </c>
      <c r="D84" s="71" t="s">
        <v>94</v>
      </c>
    </row>
    <row r="85" spans="1:6">
      <c r="B85" s="69">
        <v>8580</v>
      </c>
      <c r="C85" s="71" t="s">
        <v>206</v>
      </c>
      <c r="D85" s="71" t="s">
        <v>90</v>
      </c>
    </row>
    <row r="86" spans="1:6">
      <c r="A86" s="69">
        <v>2</v>
      </c>
      <c r="B86" s="69">
        <v>8581</v>
      </c>
      <c r="C86" s="71" t="s">
        <v>207</v>
      </c>
      <c r="D86" s="71" t="s">
        <v>92</v>
      </c>
    </row>
    <row r="87" spans="1:6">
      <c r="A87" s="69">
        <v>2</v>
      </c>
      <c r="B87" s="136">
        <v>8582</v>
      </c>
      <c r="C87" s="71" t="s">
        <v>208</v>
      </c>
      <c r="D87" s="71" t="s">
        <v>99</v>
      </c>
    </row>
    <row r="88" spans="1:6">
      <c r="B88" s="69" t="s">
        <v>224</v>
      </c>
      <c r="C88" s="71" t="s">
        <v>209</v>
      </c>
      <c r="D88" s="71" t="s">
        <v>94</v>
      </c>
    </row>
    <row r="89" spans="1:6">
      <c r="B89" s="136">
        <v>8583</v>
      </c>
      <c r="C89" s="71" t="s">
        <v>210</v>
      </c>
      <c r="D89" s="71" t="s">
        <v>94</v>
      </c>
    </row>
    <row r="90" spans="1:6">
      <c r="B90" s="136">
        <v>8584</v>
      </c>
      <c r="C90" s="71" t="s">
        <v>982</v>
      </c>
      <c r="D90" s="71" t="s">
        <v>74</v>
      </c>
    </row>
    <row r="91" spans="1:6">
      <c r="A91" s="69">
        <v>2</v>
      </c>
      <c r="B91" s="136">
        <v>8585</v>
      </c>
      <c r="C91" s="71" t="s">
        <v>981</v>
      </c>
      <c r="D91" s="71" t="s">
        <v>86</v>
      </c>
      <c r="E91" s="71" t="s">
        <v>285</v>
      </c>
    </row>
    <row r="92" spans="1:6">
      <c r="B92" s="136">
        <v>8586</v>
      </c>
      <c r="C92" s="71" t="s">
        <v>211</v>
      </c>
      <c r="D92" s="71" t="s">
        <v>94</v>
      </c>
    </row>
    <row r="93" spans="1:6">
      <c r="B93" s="136">
        <v>8587</v>
      </c>
      <c r="C93" s="71" t="s">
        <v>212</v>
      </c>
      <c r="D93" s="71" t="s">
        <v>84</v>
      </c>
      <c r="E93" s="71" t="s">
        <v>86</v>
      </c>
      <c r="F93" s="71" t="s">
        <v>90</v>
      </c>
    </row>
    <row r="94" spans="1:6">
      <c r="B94" s="136">
        <v>8588</v>
      </c>
      <c r="C94" s="71" t="s">
        <v>213</v>
      </c>
      <c r="D94" s="71" t="s">
        <v>214</v>
      </c>
      <c r="E94" s="71" t="s">
        <v>89</v>
      </c>
    </row>
    <row r="95" spans="1:6">
      <c r="B95" s="136">
        <v>8589</v>
      </c>
      <c r="C95" s="71" t="s">
        <v>215</v>
      </c>
      <c r="D95" s="71" t="s">
        <v>182</v>
      </c>
      <c r="E95" s="71" t="s">
        <v>157</v>
      </c>
    </row>
    <row r="96" spans="1:6">
      <c r="A96" s="69">
        <v>1</v>
      </c>
      <c r="B96" s="136">
        <v>8590</v>
      </c>
      <c r="C96" s="71" t="s">
        <v>216</v>
      </c>
      <c r="D96" s="71" t="s">
        <v>182</v>
      </c>
    </row>
    <row r="97" spans="1:7">
      <c r="B97" s="136">
        <v>8591</v>
      </c>
      <c r="C97" s="71" t="s">
        <v>217</v>
      </c>
      <c r="D97" s="71" t="s">
        <v>94</v>
      </c>
    </row>
    <row r="98" spans="1:7">
      <c r="A98" s="69">
        <v>0</v>
      </c>
      <c r="B98" s="136">
        <v>8592</v>
      </c>
      <c r="C98" s="71" t="s">
        <v>218</v>
      </c>
      <c r="D98" s="71" t="s">
        <v>93</v>
      </c>
    </row>
    <row r="99" spans="1:7">
      <c r="A99" s="69">
        <v>2</v>
      </c>
      <c r="B99" s="136">
        <v>8593</v>
      </c>
      <c r="C99" s="71" t="s">
        <v>219</v>
      </c>
      <c r="D99" s="71" t="s">
        <v>83</v>
      </c>
      <c r="E99" s="71" t="s">
        <v>220</v>
      </c>
    </row>
    <row r="100" spans="1:7">
      <c r="A100" s="69">
        <v>0</v>
      </c>
      <c r="B100" s="136">
        <v>8594</v>
      </c>
      <c r="C100" s="71" t="s">
        <v>221</v>
      </c>
      <c r="D100" s="71" t="s">
        <v>76</v>
      </c>
    </row>
    <row r="101" spans="1:7">
      <c r="B101" s="136">
        <v>8595</v>
      </c>
      <c r="C101" s="71" t="s">
        <v>1053</v>
      </c>
      <c r="D101" s="71" t="s">
        <v>222</v>
      </c>
      <c r="E101" s="71" t="s">
        <v>77</v>
      </c>
    </row>
    <row r="102" spans="1:7">
      <c r="B102" s="136">
        <v>8596</v>
      </c>
      <c r="C102" s="71" t="s">
        <v>223</v>
      </c>
      <c r="D102" s="71" t="s">
        <v>94</v>
      </c>
      <c r="E102" s="71" t="s">
        <v>94</v>
      </c>
    </row>
    <row r="103" spans="1:7">
      <c r="B103" s="136">
        <v>8597</v>
      </c>
      <c r="C103" s="71" t="s">
        <v>225</v>
      </c>
      <c r="D103" s="71" t="s">
        <v>182</v>
      </c>
    </row>
    <row r="104" spans="1:7">
      <c r="B104" s="136">
        <v>8598</v>
      </c>
      <c r="C104" s="71" t="s">
        <v>226</v>
      </c>
      <c r="D104" s="71" t="s">
        <v>94</v>
      </c>
    </row>
    <row r="105" spans="1:7">
      <c r="B105" s="136">
        <v>8599</v>
      </c>
      <c r="C105" s="71" t="s">
        <v>227</v>
      </c>
      <c r="D105" s="71" t="s">
        <v>228</v>
      </c>
      <c r="E105" s="71" t="s">
        <v>92</v>
      </c>
    </row>
    <row r="106" spans="1:7">
      <c r="B106" s="136">
        <v>8600</v>
      </c>
      <c r="C106" s="71" t="s">
        <v>229</v>
      </c>
      <c r="D106" s="71" t="s">
        <v>76</v>
      </c>
      <c r="E106" s="71" t="s">
        <v>90</v>
      </c>
    </row>
    <row r="107" spans="1:7">
      <c r="A107" s="69">
        <v>2</v>
      </c>
      <c r="B107" s="69">
        <v>8601</v>
      </c>
      <c r="C107" s="71" t="s">
        <v>230</v>
      </c>
      <c r="D107" s="71" t="s">
        <v>231</v>
      </c>
      <c r="E107" s="71" t="s">
        <v>77</v>
      </c>
    </row>
    <row r="108" spans="1:7">
      <c r="A108" s="69">
        <v>3</v>
      </c>
      <c r="B108" s="69">
        <v>8602</v>
      </c>
      <c r="C108" s="71" t="s">
        <v>232</v>
      </c>
      <c r="D108" s="71" t="s">
        <v>81</v>
      </c>
    </row>
    <row r="109" spans="1:7">
      <c r="A109" s="69">
        <v>2</v>
      </c>
      <c r="B109" s="69">
        <v>8603</v>
      </c>
      <c r="C109" s="71" t="s">
        <v>233</v>
      </c>
      <c r="D109" s="71" t="s">
        <v>89</v>
      </c>
    </row>
    <row r="110" spans="1:7">
      <c r="B110" s="69">
        <v>8604</v>
      </c>
      <c r="C110" s="71" t="s">
        <v>1066</v>
      </c>
      <c r="D110" s="71" t="s">
        <v>1067</v>
      </c>
      <c r="E110" s="71" t="s">
        <v>79</v>
      </c>
      <c r="F110" s="71" t="s">
        <v>391</v>
      </c>
      <c r="G110" s="71" t="s">
        <v>1065</v>
      </c>
    </row>
    <row r="111" spans="1:7">
      <c r="A111" s="69">
        <v>0</v>
      </c>
      <c r="B111" s="69">
        <v>8605</v>
      </c>
      <c r="C111" s="71" t="s">
        <v>234</v>
      </c>
      <c r="D111" s="71" t="s">
        <v>84</v>
      </c>
    </row>
    <row r="112" spans="1:7">
      <c r="B112" s="69">
        <v>8606</v>
      </c>
      <c r="C112" s="71" t="s">
        <v>235</v>
      </c>
      <c r="D112" s="71" t="s">
        <v>94</v>
      </c>
    </row>
    <row r="113" spans="1:6">
      <c r="B113" s="69">
        <v>8607</v>
      </c>
      <c r="C113" s="71" t="s">
        <v>236</v>
      </c>
      <c r="D113" s="71" t="s">
        <v>94</v>
      </c>
    </row>
    <row r="114" spans="1:6">
      <c r="B114" s="69">
        <v>8608</v>
      </c>
      <c r="C114" s="71" t="s">
        <v>1070</v>
      </c>
      <c r="D114" s="71" t="s">
        <v>1071</v>
      </c>
      <c r="E114" s="71" t="s">
        <v>391</v>
      </c>
    </row>
    <row r="115" spans="1:6">
      <c r="A115" s="69">
        <v>2</v>
      </c>
      <c r="B115" s="69">
        <v>8609</v>
      </c>
      <c r="C115" s="71" t="s">
        <v>237</v>
      </c>
      <c r="D115" s="71" t="s">
        <v>92</v>
      </c>
      <c r="E115" s="71" t="s">
        <v>76</v>
      </c>
    </row>
    <row r="116" spans="1:6">
      <c r="A116" s="69">
        <v>3</v>
      </c>
      <c r="B116" s="69">
        <v>8610</v>
      </c>
      <c r="C116" s="71" t="s">
        <v>238</v>
      </c>
      <c r="D116" s="71" t="s">
        <v>78</v>
      </c>
    </row>
    <row r="117" spans="1:6">
      <c r="B117" s="69">
        <v>8611</v>
      </c>
    </row>
    <row r="118" spans="1:6">
      <c r="B118" s="69">
        <v>8612</v>
      </c>
      <c r="C118" s="71" t="s">
        <v>979</v>
      </c>
      <c r="D118" s="71" t="s">
        <v>94</v>
      </c>
    </row>
    <row r="119" spans="1:6">
      <c r="B119" s="69">
        <v>8613</v>
      </c>
    </row>
    <row r="120" spans="1:6">
      <c r="B120" s="69">
        <v>8614</v>
      </c>
    </row>
    <row r="121" spans="1:6">
      <c r="B121" s="69">
        <v>8615</v>
      </c>
    </row>
    <row r="122" spans="1:6">
      <c r="B122" s="69">
        <v>8616</v>
      </c>
    </row>
    <row r="123" spans="1:6">
      <c r="B123" s="69">
        <v>8617</v>
      </c>
    </row>
    <row r="124" spans="1:6">
      <c r="B124" s="69">
        <v>8618</v>
      </c>
    </row>
    <row r="125" spans="1:6">
      <c r="B125" s="69">
        <v>8619</v>
      </c>
    </row>
    <row r="126" spans="1:6">
      <c r="B126" s="69">
        <v>8620</v>
      </c>
      <c r="C126" s="71" t="s">
        <v>239</v>
      </c>
      <c r="D126" s="71" t="s">
        <v>182</v>
      </c>
      <c r="E126" s="71" t="s">
        <v>74</v>
      </c>
      <c r="F126" s="71" t="s">
        <v>86</v>
      </c>
    </row>
    <row r="127" spans="1:6">
      <c r="B127" s="69">
        <v>8621</v>
      </c>
      <c r="C127" s="71" t="s">
        <v>998</v>
      </c>
      <c r="D127" s="71" t="s">
        <v>94</v>
      </c>
    </row>
    <row r="128" spans="1:6">
      <c r="A128" s="69">
        <v>0</v>
      </c>
      <c r="B128" s="69">
        <v>8622</v>
      </c>
      <c r="C128" s="71" t="s">
        <v>942</v>
      </c>
      <c r="D128" s="71" t="s">
        <v>963</v>
      </c>
    </row>
    <row r="129" spans="1:4">
      <c r="B129" s="69" t="s">
        <v>964</v>
      </c>
    </row>
    <row r="130" spans="1:4">
      <c r="B130" s="69">
        <v>8629</v>
      </c>
      <c r="C130" s="71" t="s">
        <v>1054</v>
      </c>
      <c r="D130" s="71" t="s">
        <v>94</v>
      </c>
    </row>
    <row r="131" spans="1:4">
      <c r="B131" s="69">
        <v>8630</v>
      </c>
    </row>
    <row r="132" spans="1:4">
      <c r="B132" s="69">
        <v>8631</v>
      </c>
      <c r="C132" s="71" t="s">
        <v>1041</v>
      </c>
      <c r="D132" s="71" t="s">
        <v>94</v>
      </c>
    </row>
    <row r="133" spans="1:4">
      <c r="B133" s="69">
        <v>8632</v>
      </c>
      <c r="C133" s="71" t="s">
        <v>1015</v>
      </c>
    </row>
    <row r="134" spans="1:4">
      <c r="B134" s="69" t="s">
        <v>964</v>
      </c>
    </row>
    <row r="135" spans="1:4">
      <c r="A135" s="69">
        <v>0</v>
      </c>
      <c r="B135" s="69">
        <v>8637</v>
      </c>
      <c r="C135" s="71" t="s">
        <v>847</v>
      </c>
      <c r="D135" s="71" t="s">
        <v>963</v>
      </c>
    </row>
    <row r="136" spans="1:4">
      <c r="B136" s="69">
        <v>8638</v>
      </c>
      <c r="C136" s="71" t="s">
        <v>1134</v>
      </c>
      <c r="D136" s="71" t="s">
        <v>94</v>
      </c>
    </row>
    <row r="137" spans="1:4">
      <c r="A137" s="69">
        <v>0</v>
      </c>
      <c r="B137" s="69">
        <v>8639</v>
      </c>
      <c r="C137" s="71" t="s">
        <v>943</v>
      </c>
      <c r="D137" s="71" t="s">
        <v>963</v>
      </c>
    </row>
    <row r="138" spans="1:4">
      <c r="A138" s="69">
        <v>0</v>
      </c>
      <c r="B138" s="69">
        <v>8640</v>
      </c>
      <c r="C138" s="71" t="s">
        <v>944</v>
      </c>
      <c r="D138" s="71" t="s">
        <v>963</v>
      </c>
    </row>
    <row r="139" spans="1:4">
      <c r="A139" s="69">
        <v>0</v>
      </c>
      <c r="B139" s="69">
        <v>8641</v>
      </c>
      <c r="C139" s="71" t="s">
        <v>945</v>
      </c>
      <c r="D139" s="71" t="s">
        <v>963</v>
      </c>
    </row>
    <row r="140" spans="1:4">
      <c r="A140" s="69">
        <v>0</v>
      </c>
      <c r="B140" s="69">
        <v>8642</v>
      </c>
      <c r="C140" s="71" t="s">
        <v>4</v>
      </c>
      <c r="D140" s="71" t="s">
        <v>963</v>
      </c>
    </row>
    <row r="141" spans="1:4">
      <c r="B141" s="69">
        <v>8643</v>
      </c>
      <c r="C141" s="71" t="s">
        <v>849</v>
      </c>
      <c r="D141" s="71" t="s">
        <v>94</v>
      </c>
    </row>
    <row r="142" spans="1:4">
      <c r="A142" s="69">
        <v>0</v>
      </c>
      <c r="B142" s="69">
        <v>8644</v>
      </c>
      <c r="C142" s="71" t="s">
        <v>842</v>
      </c>
      <c r="D142" s="71" t="s">
        <v>963</v>
      </c>
    </row>
    <row r="143" spans="1:4">
      <c r="A143" s="69">
        <v>0</v>
      </c>
      <c r="B143" s="69">
        <v>8645</v>
      </c>
      <c r="C143" s="71" t="s">
        <v>946</v>
      </c>
      <c r="D143" s="71" t="s">
        <v>963</v>
      </c>
    </row>
    <row r="144" spans="1:4">
      <c r="A144" s="69">
        <v>0</v>
      </c>
      <c r="B144" s="69">
        <v>8646</v>
      </c>
      <c r="C144" s="71" t="s">
        <v>17</v>
      </c>
      <c r="D144" s="71" t="s">
        <v>963</v>
      </c>
    </row>
    <row r="145" spans="1:6">
      <c r="A145" s="69">
        <v>0</v>
      </c>
      <c r="B145" s="69">
        <v>8647</v>
      </c>
      <c r="C145" s="71" t="s">
        <v>947</v>
      </c>
      <c r="D145" s="71" t="s">
        <v>963</v>
      </c>
    </row>
    <row r="146" spans="1:6">
      <c r="A146" s="69">
        <v>0</v>
      </c>
      <c r="B146" s="69">
        <v>8648</v>
      </c>
      <c r="C146" s="71" t="s">
        <v>2</v>
      </c>
      <c r="D146" s="71" t="s">
        <v>963</v>
      </c>
    </row>
    <row r="147" spans="1:6">
      <c r="A147" s="69">
        <v>0</v>
      </c>
      <c r="B147" s="69">
        <v>8649</v>
      </c>
      <c r="C147" s="71" t="s">
        <v>848</v>
      </c>
      <c r="D147" s="71" t="s">
        <v>963</v>
      </c>
    </row>
    <row r="148" spans="1:6">
      <c r="A148" s="69">
        <v>0</v>
      </c>
      <c r="B148" s="69">
        <v>8650</v>
      </c>
      <c r="C148" s="71" t="s">
        <v>865</v>
      </c>
      <c r="D148" s="71" t="s">
        <v>963</v>
      </c>
    </row>
    <row r="149" spans="1:6">
      <c r="A149" s="69">
        <v>0</v>
      </c>
      <c r="B149" s="69">
        <v>8651</v>
      </c>
      <c r="C149" s="71" t="s">
        <v>948</v>
      </c>
      <c r="D149" s="71" t="s">
        <v>963</v>
      </c>
    </row>
    <row r="150" spans="1:6">
      <c r="A150" s="69">
        <v>0</v>
      </c>
      <c r="B150" s="69">
        <v>8652</v>
      </c>
      <c r="C150" s="71" t="s">
        <v>949</v>
      </c>
      <c r="D150" s="71" t="s">
        <v>963</v>
      </c>
    </row>
    <row r="151" spans="1:6">
      <c r="B151" s="69" t="s">
        <v>964</v>
      </c>
    </row>
    <row r="152" spans="1:6">
      <c r="A152" s="69">
        <v>2</v>
      </c>
      <c r="B152" s="69">
        <v>8655</v>
      </c>
      <c r="C152" s="71" t="s">
        <v>950</v>
      </c>
      <c r="D152" s="71" t="s">
        <v>396</v>
      </c>
    </row>
    <row r="153" spans="1:6">
      <c r="A153" s="69">
        <v>3</v>
      </c>
      <c r="B153" s="69">
        <v>8656</v>
      </c>
      <c r="C153" s="71" t="s">
        <v>951</v>
      </c>
      <c r="D153" s="71" t="s">
        <v>510</v>
      </c>
    </row>
    <row r="154" spans="1:6">
      <c r="B154" s="69">
        <v>8657</v>
      </c>
      <c r="C154" s="71" t="s">
        <v>818</v>
      </c>
      <c r="D154" s="71" t="s">
        <v>90</v>
      </c>
    </row>
    <row r="155" spans="1:6">
      <c r="A155" s="69">
        <v>5</v>
      </c>
      <c r="B155" s="69">
        <v>8658</v>
      </c>
      <c r="C155" s="71" t="s">
        <v>952</v>
      </c>
      <c r="D155" s="71" t="s">
        <v>510</v>
      </c>
      <c r="E155" s="71" t="s">
        <v>90</v>
      </c>
      <c r="F155" s="71" t="s">
        <v>87</v>
      </c>
    </row>
    <row r="156" spans="1:6">
      <c r="A156" s="69">
        <v>0</v>
      </c>
      <c r="B156" s="69">
        <v>8659</v>
      </c>
      <c r="C156" s="71" t="s">
        <v>817</v>
      </c>
      <c r="D156" s="71" t="s">
        <v>222</v>
      </c>
    </row>
    <row r="157" spans="1:6">
      <c r="B157" s="69">
        <v>8660</v>
      </c>
      <c r="C157" s="71" t="s">
        <v>1135</v>
      </c>
      <c r="D157" s="71" t="s">
        <v>94</v>
      </c>
    </row>
    <row r="158" spans="1:6">
      <c r="B158" s="69">
        <v>8661</v>
      </c>
      <c r="C158" s="71" t="s">
        <v>1136</v>
      </c>
      <c r="D158" s="71" t="s">
        <v>94</v>
      </c>
    </row>
    <row r="159" spans="1:6">
      <c r="B159" s="69">
        <v>8662</v>
      </c>
      <c r="C159" s="71" t="s">
        <v>853</v>
      </c>
      <c r="D159" s="71" t="s">
        <v>1015</v>
      </c>
      <c r="E159" s="71" t="s">
        <v>96</v>
      </c>
    </row>
    <row r="160" spans="1:6">
      <c r="A160" s="69">
        <v>2</v>
      </c>
      <c r="B160" s="69">
        <v>8663</v>
      </c>
      <c r="C160" s="71" t="s">
        <v>857</v>
      </c>
      <c r="D160" s="71" t="s">
        <v>96</v>
      </c>
      <c r="E160" s="71" t="s">
        <v>98</v>
      </c>
    </row>
    <row r="161" spans="1:5">
      <c r="A161" s="69">
        <v>2</v>
      </c>
      <c r="B161" s="69">
        <v>8664</v>
      </c>
      <c r="C161" s="71" t="s">
        <v>843</v>
      </c>
      <c r="D161" s="71" t="s">
        <v>841</v>
      </c>
      <c r="E161" s="71" t="s">
        <v>844</v>
      </c>
    </row>
    <row r="162" spans="1:5">
      <c r="B162" s="69">
        <v>8665</v>
      </c>
      <c r="C162" s="71" t="s">
        <v>953</v>
      </c>
      <c r="D162" s="71" t="s">
        <v>94</v>
      </c>
    </row>
    <row r="163" spans="1:5">
      <c r="A163" s="69">
        <v>2</v>
      </c>
      <c r="B163" s="69">
        <v>8666</v>
      </c>
      <c r="C163" s="72" t="s">
        <v>787</v>
      </c>
      <c r="D163" s="72" t="s">
        <v>73</v>
      </c>
      <c r="E163" s="71" t="s">
        <v>991</v>
      </c>
    </row>
    <row r="164" spans="1:5">
      <c r="A164" s="69">
        <v>0</v>
      </c>
      <c r="B164" s="69">
        <v>8667</v>
      </c>
      <c r="C164" s="72" t="s">
        <v>856</v>
      </c>
      <c r="D164" s="71" t="s">
        <v>182</v>
      </c>
    </row>
    <row r="165" spans="1:5">
      <c r="B165" s="69" t="s">
        <v>964</v>
      </c>
      <c r="C165" s="72"/>
    </row>
    <row r="166" spans="1:5">
      <c r="A166" s="69">
        <v>0</v>
      </c>
      <c r="B166" s="69">
        <v>8671</v>
      </c>
      <c r="C166" s="72" t="s">
        <v>954</v>
      </c>
      <c r="D166" s="71" t="s">
        <v>416</v>
      </c>
    </row>
    <row r="167" spans="1:5">
      <c r="B167" s="69" t="s">
        <v>1138</v>
      </c>
    </row>
    <row r="168" spans="1:5">
      <c r="B168" s="69">
        <v>8675</v>
      </c>
      <c r="C168" s="72" t="s">
        <v>1137</v>
      </c>
      <c r="D168" s="71" t="s">
        <v>94</v>
      </c>
    </row>
    <row r="169" spans="1:5">
      <c r="B169" s="69">
        <v>8677</v>
      </c>
      <c r="C169" s="72" t="s">
        <v>1300</v>
      </c>
      <c r="D169" s="71" t="s">
        <v>94</v>
      </c>
    </row>
    <row r="170" spans="1:5">
      <c r="B170" s="69">
        <v>8678</v>
      </c>
      <c r="C170" s="72" t="s">
        <v>1139</v>
      </c>
      <c r="D170" s="71" t="s">
        <v>94</v>
      </c>
    </row>
    <row r="171" spans="1:5">
      <c r="B171" s="69" t="s">
        <v>964</v>
      </c>
      <c r="C171" s="72"/>
    </row>
    <row r="172" spans="1:5">
      <c r="B172" s="69">
        <v>8680</v>
      </c>
      <c r="C172" s="72" t="s">
        <v>955</v>
      </c>
      <c r="D172" s="71" t="s">
        <v>963</v>
      </c>
    </row>
    <row r="173" spans="1:5">
      <c r="B173" s="69" t="s">
        <v>1138</v>
      </c>
      <c r="C173" s="72"/>
    </row>
    <row r="174" spans="1:5">
      <c r="B174" s="69">
        <v>8684</v>
      </c>
      <c r="C174" s="72" t="s">
        <v>1140</v>
      </c>
      <c r="D174" s="71" t="s">
        <v>94</v>
      </c>
    </row>
    <row r="175" spans="1:5">
      <c r="B175" s="69" t="s">
        <v>964</v>
      </c>
    </row>
    <row r="176" spans="1:5">
      <c r="B176" s="69">
        <v>8700</v>
      </c>
      <c r="C176" s="71" t="s">
        <v>240</v>
      </c>
      <c r="D176" s="71" t="s">
        <v>94</v>
      </c>
    </row>
    <row r="177" spans="1:5">
      <c r="B177" s="69">
        <v>8701</v>
      </c>
      <c r="C177" s="71" t="s">
        <v>1000</v>
      </c>
      <c r="D177" s="71" t="s">
        <v>240</v>
      </c>
      <c r="E177" s="71" t="s">
        <v>80</v>
      </c>
    </row>
    <row r="178" spans="1:5">
      <c r="B178" s="69" t="s">
        <v>964</v>
      </c>
    </row>
    <row r="179" spans="1:5">
      <c r="B179" s="69">
        <v>8710</v>
      </c>
      <c r="C179" s="71" t="s">
        <v>814</v>
      </c>
      <c r="D179" s="71" t="s">
        <v>94</v>
      </c>
    </row>
    <row r="180" spans="1:5" s="72" customFormat="1">
      <c r="A180" s="136">
        <v>1</v>
      </c>
      <c r="B180" s="136">
        <v>8711</v>
      </c>
      <c r="C180" s="72" t="s">
        <v>816</v>
      </c>
      <c r="D180" s="71" t="s">
        <v>1098</v>
      </c>
    </row>
    <row r="181" spans="1:5">
      <c r="B181" s="69">
        <v>8712</v>
      </c>
      <c r="C181" s="71" t="s">
        <v>815</v>
      </c>
      <c r="D181" s="71" t="s">
        <v>94</v>
      </c>
    </row>
    <row r="182" spans="1:5">
      <c r="B182" s="69" t="s">
        <v>964</v>
      </c>
    </row>
    <row r="183" spans="1:5">
      <c r="A183" s="69">
        <v>0</v>
      </c>
      <c r="B183" s="69">
        <v>8719</v>
      </c>
      <c r="C183" s="71" t="s">
        <v>956</v>
      </c>
      <c r="D183" s="71" t="s">
        <v>963</v>
      </c>
    </row>
    <row r="184" spans="1:5">
      <c r="B184" s="69">
        <v>8720</v>
      </c>
    </row>
    <row r="185" spans="1:5">
      <c r="A185" s="69">
        <v>0</v>
      </c>
      <c r="B185" s="69">
        <v>8721</v>
      </c>
      <c r="C185" s="71" t="s">
        <v>1146</v>
      </c>
      <c r="D185" s="71" t="s">
        <v>963</v>
      </c>
    </row>
    <row r="186" spans="1:5">
      <c r="B186" s="69" t="s">
        <v>964</v>
      </c>
    </row>
    <row r="187" spans="1:5">
      <c r="B187" s="69">
        <v>8724</v>
      </c>
      <c r="C187" s="71" t="s">
        <v>1068</v>
      </c>
      <c r="D187" s="71" t="s">
        <v>94</v>
      </c>
    </row>
    <row r="188" spans="1:5">
      <c r="B188" s="69">
        <v>8725</v>
      </c>
      <c r="C188" s="71" t="s">
        <v>1099</v>
      </c>
      <c r="D188" s="71" t="s">
        <v>94</v>
      </c>
    </row>
    <row r="189" spans="1:5">
      <c r="B189" s="69" t="s">
        <v>964</v>
      </c>
    </row>
    <row r="190" spans="1:5">
      <c r="A190" s="69">
        <v>0</v>
      </c>
      <c r="B190" s="69">
        <v>8727</v>
      </c>
      <c r="C190" s="71" t="s">
        <v>965</v>
      </c>
      <c r="D190" s="71" t="s">
        <v>963</v>
      </c>
    </row>
    <row r="191" spans="1:5">
      <c r="B191" s="69" t="s">
        <v>964</v>
      </c>
    </row>
    <row r="192" spans="1:5">
      <c r="B192" s="69">
        <v>8750</v>
      </c>
      <c r="C192" s="71" t="s">
        <v>1031</v>
      </c>
      <c r="D192" s="71" t="s">
        <v>963</v>
      </c>
    </row>
    <row r="193" spans="1:6">
      <c r="B193" s="69" t="s">
        <v>964</v>
      </c>
    </row>
    <row r="194" spans="1:6">
      <c r="A194" s="69">
        <v>4</v>
      </c>
      <c r="B194" s="69">
        <v>8780</v>
      </c>
      <c r="C194" s="71" t="s">
        <v>1030</v>
      </c>
      <c r="D194" s="71" t="s">
        <v>83</v>
      </c>
      <c r="E194" s="71" t="s">
        <v>300</v>
      </c>
    </row>
    <row r="195" spans="1:6">
      <c r="B195" s="69" t="s">
        <v>964</v>
      </c>
    </row>
    <row r="196" spans="1:6">
      <c r="B196" s="69">
        <v>8785</v>
      </c>
      <c r="C196" s="71" t="s">
        <v>840</v>
      </c>
      <c r="D196" s="71" t="s">
        <v>99</v>
      </c>
      <c r="E196" s="71" t="s">
        <v>841</v>
      </c>
    </row>
    <row r="197" spans="1:6">
      <c r="B197" s="69">
        <v>8786</v>
      </c>
      <c r="C197" s="71" t="s">
        <v>845</v>
      </c>
      <c r="D197" s="71" t="s">
        <v>99</v>
      </c>
      <c r="E197" s="71" t="s">
        <v>846</v>
      </c>
    </row>
    <row r="198" spans="1:6">
      <c r="A198" s="69">
        <v>3</v>
      </c>
      <c r="B198" s="69">
        <v>8787</v>
      </c>
      <c r="C198" s="71" t="s">
        <v>850</v>
      </c>
      <c r="D198" s="71" t="s">
        <v>99</v>
      </c>
      <c r="E198" s="71" t="s">
        <v>852</v>
      </c>
      <c r="F198" s="71" t="s">
        <v>851</v>
      </c>
    </row>
    <row r="199" spans="1:6">
      <c r="A199" s="69">
        <v>2</v>
      </c>
      <c r="B199" s="69">
        <v>8788</v>
      </c>
      <c r="C199" s="71" t="s">
        <v>854</v>
      </c>
      <c r="D199" s="71" t="s">
        <v>855</v>
      </c>
      <c r="E199" s="71" t="s">
        <v>291</v>
      </c>
    </row>
    <row r="200" spans="1:6">
      <c r="B200" s="69" t="s">
        <v>964</v>
      </c>
    </row>
    <row r="201" spans="1:6">
      <c r="A201" s="69">
        <v>0</v>
      </c>
      <c r="B201" s="69">
        <v>8791</v>
      </c>
      <c r="C201" s="71" t="s">
        <v>957</v>
      </c>
      <c r="D201" s="71" t="s">
        <v>963</v>
      </c>
    </row>
    <row r="202" spans="1:6">
      <c r="B202" s="69" t="s">
        <v>964</v>
      </c>
    </row>
    <row r="203" spans="1:6">
      <c r="B203" s="69">
        <v>8833</v>
      </c>
      <c r="C203" s="71" t="s">
        <v>992</v>
      </c>
      <c r="D203" s="71" t="s">
        <v>94</v>
      </c>
    </row>
    <row r="204" spans="1:6">
      <c r="B204" s="69" t="s">
        <v>964</v>
      </c>
    </row>
    <row r="205" spans="1:6">
      <c r="B205" s="69">
        <v>8990</v>
      </c>
      <c r="C205" s="71" t="s">
        <v>241</v>
      </c>
      <c r="D205" s="71" t="s">
        <v>242</v>
      </c>
      <c r="E205" s="71" t="s">
        <v>223</v>
      </c>
    </row>
    <row r="206" spans="1:6">
      <c r="B206" s="69" t="s">
        <v>964</v>
      </c>
    </row>
    <row r="207" spans="1:6">
      <c r="B207" s="69">
        <v>9000</v>
      </c>
      <c r="C207" s="71" t="s">
        <v>243</v>
      </c>
      <c r="D207" s="71" t="s">
        <v>94</v>
      </c>
    </row>
    <row r="208" spans="1:6">
      <c r="B208" s="69">
        <v>9001</v>
      </c>
      <c r="C208" s="71" t="s">
        <v>244</v>
      </c>
      <c r="D208" s="71" t="s">
        <v>94</v>
      </c>
    </row>
    <row r="209" spans="1:4">
      <c r="B209" s="69">
        <v>9002</v>
      </c>
      <c r="C209" s="71" t="s">
        <v>245</v>
      </c>
      <c r="D209" s="71" t="s">
        <v>94</v>
      </c>
    </row>
    <row r="210" spans="1:4">
      <c r="B210" s="69">
        <v>9003</v>
      </c>
      <c r="C210" s="71" t="s">
        <v>246</v>
      </c>
      <c r="D210" s="71" t="s">
        <v>94</v>
      </c>
    </row>
    <row r="211" spans="1:4">
      <c r="B211" s="69">
        <v>9004</v>
      </c>
      <c r="C211" s="71" t="s">
        <v>247</v>
      </c>
      <c r="D211" s="71" t="s">
        <v>94</v>
      </c>
    </row>
    <row r="212" spans="1:4">
      <c r="B212" s="69">
        <v>9005</v>
      </c>
      <c r="C212" s="71" t="s">
        <v>248</v>
      </c>
      <c r="D212" s="71" t="s">
        <v>94</v>
      </c>
    </row>
    <row r="213" spans="1:4">
      <c r="B213" s="69">
        <v>9006</v>
      </c>
      <c r="C213" s="71" t="s">
        <v>249</v>
      </c>
      <c r="D213" s="71" t="s">
        <v>94</v>
      </c>
    </row>
    <row r="214" spans="1:4">
      <c r="B214" s="69">
        <v>9007</v>
      </c>
      <c r="C214" s="71" t="s">
        <v>250</v>
      </c>
      <c r="D214" s="71" t="s">
        <v>94</v>
      </c>
    </row>
    <row r="215" spans="1:4">
      <c r="B215" s="69">
        <v>9008</v>
      </c>
      <c r="C215" s="71" t="s">
        <v>251</v>
      </c>
      <c r="D215" s="71" t="s">
        <v>94</v>
      </c>
    </row>
    <row r="216" spans="1:4">
      <c r="B216" s="69">
        <v>9009</v>
      </c>
      <c r="C216" s="71" t="s">
        <v>252</v>
      </c>
      <c r="D216" s="71" t="s">
        <v>94</v>
      </c>
    </row>
    <row r="217" spans="1:4">
      <c r="B217" s="69">
        <v>9010</v>
      </c>
      <c r="C217" s="71" t="s">
        <v>253</v>
      </c>
      <c r="D217" s="71" t="s">
        <v>94</v>
      </c>
    </row>
    <row r="218" spans="1:4">
      <c r="B218" s="69">
        <v>9011</v>
      </c>
      <c r="C218" s="71" t="s">
        <v>254</v>
      </c>
      <c r="D218" s="71" t="s">
        <v>94</v>
      </c>
    </row>
    <row r="219" spans="1:4">
      <c r="B219" s="69">
        <v>9012</v>
      </c>
      <c r="C219" s="71" t="s">
        <v>255</v>
      </c>
      <c r="D219" s="71" t="s">
        <v>94</v>
      </c>
    </row>
    <row r="220" spans="1:4">
      <c r="B220" s="69" t="s">
        <v>964</v>
      </c>
      <c r="C220" s="72"/>
    </row>
    <row r="221" spans="1:4">
      <c r="A221" s="69">
        <v>0</v>
      </c>
      <c r="B221" s="69">
        <v>9043</v>
      </c>
      <c r="C221" s="72" t="s">
        <v>866</v>
      </c>
      <c r="D221" s="71" t="s">
        <v>963</v>
      </c>
    </row>
    <row r="222" spans="1:4">
      <c r="B222" s="69" t="s">
        <v>964</v>
      </c>
      <c r="C222" s="72"/>
    </row>
    <row r="223" spans="1:4">
      <c r="B223" s="69">
        <v>9075</v>
      </c>
      <c r="C223" s="72" t="s">
        <v>256</v>
      </c>
      <c r="D223" s="71" t="s">
        <v>94</v>
      </c>
    </row>
    <row r="224" spans="1:4">
      <c r="B224" s="69">
        <v>9076</v>
      </c>
      <c r="C224" s="72"/>
    </row>
    <row r="225" spans="1:5">
      <c r="B225" s="69">
        <v>9077</v>
      </c>
      <c r="C225" s="71" t="s">
        <v>257</v>
      </c>
      <c r="D225" s="71" t="s">
        <v>94</v>
      </c>
    </row>
    <row r="226" spans="1:5">
      <c r="B226" s="69" t="s">
        <v>964</v>
      </c>
    </row>
    <row r="227" spans="1:5">
      <c r="A227" s="69">
        <v>3</v>
      </c>
      <c r="B227" s="69">
        <v>9139</v>
      </c>
      <c r="C227" s="71" t="s">
        <v>867</v>
      </c>
      <c r="D227" s="71" t="s">
        <v>866</v>
      </c>
    </row>
    <row r="228" spans="1:5">
      <c r="B228" s="69" t="s">
        <v>964</v>
      </c>
    </row>
    <row r="229" spans="1:5">
      <c r="B229" s="69">
        <v>9350</v>
      </c>
      <c r="C229" s="71" t="s">
        <v>999</v>
      </c>
      <c r="D229" s="71" t="s">
        <v>94</v>
      </c>
    </row>
    <row r="230" spans="1:5">
      <c r="B230" s="69" t="s">
        <v>964</v>
      </c>
    </row>
    <row r="231" spans="1:5">
      <c r="A231" s="69">
        <v>3</v>
      </c>
      <c r="B231" s="69">
        <v>9415</v>
      </c>
      <c r="C231" s="71" t="s">
        <v>868</v>
      </c>
      <c r="D231" s="71" t="s">
        <v>867</v>
      </c>
      <c r="E231" s="71" t="s">
        <v>866</v>
      </c>
    </row>
    <row r="232" spans="1:5">
      <c r="B232" s="69" t="s">
        <v>964</v>
      </c>
    </row>
    <row r="233" spans="1:5">
      <c r="B233" s="69">
        <v>9700</v>
      </c>
      <c r="C233" s="71" t="s">
        <v>258</v>
      </c>
      <c r="D233" s="71" t="s">
        <v>94</v>
      </c>
    </row>
    <row r="234" spans="1:5">
      <c r="B234" s="69">
        <v>9701</v>
      </c>
    </row>
    <row r="235" spans="1:5">
      <c r="B235" s="69">
        <v>9702</v>
      </c>
    </row>
    <row r="236" spans="1:5">
      <c r="B236" s="69">
        <v>9703</v>
      </c>
    </row>
    <row r="237" spans="1:5">
      <c r="B237" s="69">
        <v>9704</v>
      </c>
      <c r="C237" s="71" t="s">
        <v>259</v>
      </c>
      <c r="D237" s="71" t="s">
        <v>94</v>
      </c>
    </row>
    <row r="238" spans="1:5">
      <c r="B238" s="69">
        <v>9705</v>
      </c>
      <c r="C238" s="71" t="s">
        <v>260</v>
      </c>
      <c r="D238" s="71" t="s">
        <v>94</v>
      </c>
    </row>
    <row r="239" spans="1:5">
      <c r="B239" s="69">
        <v>9706</v>
      </c>
    </row>
    <row r="240" spans="1:5">
      <c r="B240" s="69">
        <v>9707</v>
      </c>
    </row>
    <row r="241" spans="1:6">
      <c r="B241" s="69">
        <v>9708</v>
      </c>
    </row>
    <row r="242" spans="1:6">
      <c r="B242" s="69">
        <v>9709</v>
      </c>
    </row>
    <row r="243" spans="1:6">
      <c r="B243" s="69">
        <v>9710</v>
      </c>
      <c r="C243" s="71" t="s">
        <v>261</v>
      </c>
      <c r="D243" s="71" t="s">
        <v>94</v>
      </c>
    </row>
    <row r="244" spans="1:6">
      <c r="B244" s="69">
        <v>9711</v>
      </c>
    </row>
    <row r="245" spans="1:6">
      <c r="B245" s="69">
        <v>9712</v>
      </c>
    </row>
    <row r="246" spans="1:6" s="135" customFormat="1">
      <c r="A246" s="134"/>
      <c r="B246" s="134">
        <v>9713</v>
      </c>
      <c r="C246" s="135" t="s">
        <v>262</v>
      </c>
      <c r="D246" s="137" t="s">
        <v>66</v>
      </c>
    </row>
    <row r="247" spans="1:6" s="135" customFormat="1">
      <c r="A247" s="134"/>
      <c r="B247" s="134">
        <v>9714</v>
      </c>
      <c r="C247" s="135" t="s">
        <v>263</v>
      </c>
      <c r="D247" s="137" t="s">
        <v>66</v>
      </c>
      <c r="E247" s="137" t="s">
        <v>72</v>
      </c>
    </row>
    <row r="248" spans="1:6" s="135" customFormat="1">
      <c r="A248" s="134"/>
      <c r="B248" s="134">
        <v>9715</v>
      </c>
      <c r="C248" s="135" t="s">
        <v>264</v>
      </c>
      <c r="D248" s="137" t="s">
        <v>73</v>
      </c>
      <c r="E248" s="135" t="s">
        <v>66</v>
      </c>
    </row>
    <row r="249" spans="1:6" s="135" customFormat="1">
      <c r="A249" s="134"/>
      <c r="B249" s="134">
        <v>9716</v>
      </c>
      <c r="C249" s="135" t="s">
        <v>265</v>
      </c>
      <c r="D249" s="135" t="s">
        <v>74</v>
      </c>
      <c r="E249" s="135" t="s">
        <v>66</v>
      </c>
    </row>
    <row r="250" spans="1:6" s="135" customFormat="1">
      <c r="A250" s="134"/>
      <c r="B250" s="134">
        <v>9717</v>
      </c>
      <c r="C250" s="135" t="s">
        <v>266</v>
      </c>
      <c r="D250" s="135" t="s">
        <v>66</v>
      </c>
      <c r="E250" s="135" t="s">
        <v>75</v>
      </c>
    </row>
    <row r="251" spans="1:6" s="135" customFormat="1">
      <c r="A251" s="134"/>
      <c r="B251" s="134">
        <v>9718</v>
      </c>
      <c r="C251" s="135" t="s">
        <v>267</v>
      </c>
      <c r="D251" s="135" t="s">
        <v>67</v>
      </c>
      <c r="E251" s="137" t="s">
        <v>73</v>
      </c>
      <c r="F251" s="135" t="s">
        <v>86</v>
      </c>
    </row>
    <row r="252" spans="1:6" s="135" customFormat="1">
      <c r="A252" s="134"/>
      <c r="B252" s="134">
        <v>9719</v>
      </c>
      <c r="C252" s="135" t="s">
        <v>268</v>
      </c>
      <c r="D252" s="135" t="s">
        <v>67</v>
      </c>
      <c r="E252" s="135" t="s">
        <v>75</v>
      </c>
      <c r="F252" s="135" t="s">
        <v>86</v>
      </c>
    </row>
    <row r="253" spans="1:6" s="135" customFormat="1">
      <c r="A253" s="134"/>
      <c r="B253" s="134">
        <v>9720</v>
      </c>
      <c r="C253" s="135" t="s">
        <v>269</v>
      </c>
      <c r="D253" s="135" t="s">
        <v>67</v>
      </c>
      <c r="E253" s="135" t="s">
        <v>74</v>
      </c>
      <c r="F253" s="135" t="s">
        <v>86</v>
      </c>
    </row>
    <row r="254" spans="1:6">
      <c r="B254" s="69" t="s">
        <v>964</v>
      </c>
    </row>
    <row r="255" spans="1:6">
      <c r="B255" s="69">
        <v>9731</v>
      </c>
      <c r="C255" s="71" t="s">
        <v>974</v>
      </c>
      <c r="D255" s="71" t="s">
        <v>94</v>
      </c>
    </row>
    <row r="256" spans="1:6">
      <c r="B256" s="69" t="s">
        <v>964</v>
      </c>
    </row>
    <row r="257" spans="2:7">
      <c r="B257" s="69">
        <v>9740</v>
      </c>
      <c r="C257" s="71" t="s">
        <v>973</v>
      </c>
      <c r="D257" s="71" t="s">
        <v>224</v>
      </c>
    </row>
    <row r="258" spans="2:7">
      <c r="B258" s="69" t="s">
        <v>964</v>
      </c>
    </row>
    <row r="259" spans="2:7">
      <c r="B259" s="69">
        <v>9840</v>
      </c>
      <c r="C259" s="70" t="s">
        <v>270</v>
      </c>
      <c r="D259" s="71" t="s">
        <v>224</v>
      </c>
    </row>
    <row r="260" spans="2:7">
      <c r="B260" s="69">
        <v>9841</v>
      </c>
      <c r="C260" s="70" t="s">
        <v>271</v>
      </c>
      <c r="D260" s="71" t="s">
        <v>224</v>
      </c>
    </row>
    <row r="261" spans="2:7">
      <c r="B261" s="69">
        <v>9842</v>
      </c>
    </row>
    <row r="262" spans="2:7">
      <c r="B262" s="69">
        <v>9843</v>
      </c>
    </row>
    <row r="263" spans="2:7">
      <c r="B263" s="69">
        <v>9844</v>
      </c>
      <c r="C263" s="70" t="s">
        <v>272</v>
      </c>
      <c r="D263" s="71" t="s">
        <v>224</v>
      </c>
    </row>
    <row r="264" spans="2:7">
      <c r="B264" s="69">
        <v>9845</v>
      </c>
      <c r="C264" s="71" t="s">
        <v>273</v>
      </c>
      <c r="D264" s="71" t="s">
        <v>224</v>
      </c>
    </row>
    <row r="265" spans="2:7">
      <c r="B265" s="69">
        <v>9846</v>
      </c>
    </row>
    <row r="266" spans="2:7">
      <c r="B266" s="69">
        <v>9847</v>
      </c>
      <c r="C266" s="71" t="s">
        <v>972</v>
      </c>
      <c r="D266" s="71" t="s">
        <v>224</v>
      </c>
    </row>
    <row r="267" spans="2:7">
      <c r="B267" s="69" t="s">
        <v>964</v>
      </c>
    </row>
    <row r="268" spans="2:7">
      <c r="B268" s="69">
        <v>9860</v>
      </c>
      <c r="C268" s="71" t="s">
        <v>274</v>
      </c>
      <c r="D268" s="71" t="s">
        <v>224</v>
      </c>
    </row>
    <row r="269" spans="2:7">
      <c r="B269" s="69">
        <v>9861</v>
      </c>
      <c r="C269" s="71" t="s">
        <v>275</v>
      </c>
      <c r="D269" s="71" t="s">
        <v>67</v>
      </c>
      <c r="E269" s="71" t="s">
        <v>74</v>
      </c>
      <c r="F269" s="71" t="s">
        <v>1016</v>
      </c>
      <c r="G269" s="71" t="s">
        <v>121</v>
      </c>
    </row>
    <row r="270" spans="2:7">
      <c r="B270" s="69">
        <v>9862</v>
      </c>
      <c r="C270" s="70" t="s">
        <v>276</v>
      </c>
      <c r="D270" s="71" t="s">
        <v>224</v>
      </c>
    </row>
    <row r="271" spans="2:7">
      <c r="B271" s="69">
        <v>9862</v>
      </c>
    </row>
    <row r="272" spans="2:7">
      <c r="B272" s="69">
        <v>9864</v>
      </c>
      <c r="C272" s="71" t="s">
        <v>277</v>
      </c>
      <c r="D272" s="71" t="s">
        <v>224</v>
      </c>
    </row>
    <row r="273" spans="1:7">
      <c r="B273" s="69" t="s">
        <v>964</v>
      </c>
    </row>
    <row r="274" spans="1:7">
      <c r="B274" s="69">
        <v>9960</v>
      </c>
      <c r="C274" s="71" t="s">
        <v>975</v>
      </c>
      <c r="D274" s="71" t="s">
        <v>94</v>
      </c>
    </row>
    <row r="275" spans="1:7">
      <c r="B275" s="69" t="s">
        <v>964</v>
      </c>
    </row>
    <row r="276" spans="1:7">
      <c r="A276" s="69">
        <v>5</v>
      </c>
      <c r="B276" s="69">
        <v>19091</v>
      </c>
      <c r="C276" s="71" t="s">
        <v>1027</v>
      </c>
      <c r="D276" s="71" t="s">
        <v>71</v>
      </c>
      <c r="E276" s="71" t="s">
        <v>73</v>
      </c>
      <c r="F276" s="71" t="s">
        <v>87</v>
      </c>
      <c r="G276" s="71" t="s">
        <v>102</v>
      </c>
    </row>
    <row r="286" spans="1:7">
      <c r="C286" s="70"/>
    </row>
  </sheetData>
  <autoFilter ref="A1:G276" xr:uid="{488C9BBE-6E8D-4FFF-AB55-9B9A3D275933}"/>
  <pageMargins left="0.75" right="0.75" top="1" bottom="1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B1058-2FA2-4A3F-968F-DC39FE96F325}">
  <dimension ref="A1:G686"/>
  <sheetViews>
    <sheetView zoomScaleNormal="100" workbookViewId="0"/>
  </sheetViews>
  <sheetFormatPr defaultRowHeight="11.25"/>
  <cols>
    <col min="1" max="1" width="9.140625" style="71"/>
    <col min="2" max="2" width="11.85546875" style="69" bestFit="1" customWidth="1"/>
    <col min="3" max="3" width="26.140625" style="70" bestFit="1" customWidth="1"/>
    <col min="4" max="4" width="30.7109375" style="70" bestFit="1" customWidth="1"/>
    <col min="5" max="5" width="31.28515625" style="70" bestFit="1" customWidth="1"/>
    <col min="6" max="6" width="25.85546875" style="70" bestFit="1" customWidth="1"/>
    <col min="7" max="16384" width="9.140625" style="71"/>
  </cols>
  <sheetData>
    <row r="1" spans="1:6" s="138" customFormat="1">
      <c r="A1" s="138" t="s">
        <v>967</v>
      </c>
      <c r="B1" s="138" t="s">
        <v>60</v>
      </c>
      <c r="C1" s="138" t="s">
        <v>61</v>
      </c>
      <c r="D1" s="138" t="s">
        <v>62</v>
      </c>
      <c r="E1" s="138" t="s">
        <v>63</v>
      </c>
      <c r="F1" s="138" t="s">
        <v>64</v>
      </c>
    </row>
    <row r="2" spans="1:6">
      <c r="A2" s="71">
        <v>1</v>
      </c>
      <c r="B2" s="69">
        <v>6500</v>
      </c>
      <c r="C2" s="70" t="s">
        <v>1299</v>
      </c>
      <c r="D2" s="70" t="s">
        <v>374</v>
      </c>
      <c r="E2" s="71" t="s">
        <v>1300</v>
      </c>
    </row>
    <row r="3" spans="1:6">
      <c r="B3" s="69" t="s">
        <v>1138</v>
      </c>
    </row>
    <row r="4" spans="1:6">
      <c r="B4" s="69">
        <v>10007</v>
      </c>
      <c r="C4" s="70" t="s">
        <v>278</v>
      </c>
      <c r="D4" s="70" t="s">
        <v>279</v>
      </c>
    </row>
    <row r="5" spans="1:6">
      <c r="B5" s="69">
        <v>10008</v>
      </c>
      <c r="C5" s="70" t="s">
        <v>280</v>
      </c>
      <c r="D5" s="70" t="s">
        <v>214</v>
      </c>
    </row>
    <row r="6" spans="1:6">
      <c r="B6" s="69">
        <v>10009</v>
      </c>
      <c r="C6" s="70" t="s">
        <v>281</v>
      </c>
      <c r="D6" s="70" t="s">
        <v>282</v>
      </c>
    </row>
    <row r="7" spans="1:6">
      <c r="B7" s="69">
        <v>10010</v>
      </c>
      <c r="C7" s="70" t="s">
        <v>283</v>
      </c>
      <c r="D7" s="70" t="s">
        <v>284</v>
      </c>
      <c r="E7" s="70" t="s">
        <v>224</v>
      </c>
    </row>
    <row r="8" spans="1:6">
      <c r="B8" s="69">
        <v>10011</v>
      </c>
      <c r="C8" s="70" t="s">
        <v>286</v>
      </c>
      <c r="D8" s="70" t="s">
        <v>287</v>
      </c>
    </row>
    <row r="9" spans="1:6">
      <c r="B9" s="69">
        <v>10012</v>
      </c>
      <c r="C9" s="70" t="s">
        <v>288</v>
      </c>
      <c r="D9" s="70" t="s">
        <v>1032</v>
      </c>
    </row>
    <row r="10" spans="1:6">
      <c r="B10" s="69">
        <v>10013</v>
      </c>
      <c r="C10" s="70" t="s">
        <v>290</v>
      </c>
      <c r="D10" s="70" t="s">
        <v>291</v>
      </c>
    </row>
    <row r="11" spans="1:6">
      <c r="B11" s="69">
        <v>10014</v>
      </c>
      <c r="C11" s="70" t="s">
        <v>292</v>
      </c>
      <c r="D11" s="70" t="s">
        <v>214</v>
      </c>
    </row>
    <row r="12" spans="1:6">
      <c r="B12" s="69">
        <v>10015</v>
      </c>
      <c r="C12" s="73" t="s">
        <v>293</v>
      </c>
      <c r="D12" s="70" t="s">
        <v>224</v>
      </c>
    </row>
    <row r="13" spans="1:6">
      <c r="A13" s="71">
        <v>1</v>
      </c>
      <c r="B13" s="69">
        <v>10016</v>
      </c>
      <c r="C13" s="73" t="s">
        <v>830</v>
      </c>
      <c r="D13" s="70" t="s">
        <v>285</v>
      </c>
      <c r="E13" s="70" t="s">
        <v>284</v>
      </c>
    </row>
    <row r="14" spans="1:6">
      <c r="B14" s="69">
        <v>10017</v>
      </c>
      <c r="C14" s="73"/>
    </row>
    <row r="15" spans="1:6">
      <c r="B15" s="69">
        <v>10018</v>
      </c>
      <c r="C15" s="73" t="s">
        <v>958</v>
      </c>
      <c r="D15" s="70" t="s">
        <v>374</v>
      </c>
    </row>
    <row r="16" spans="1:6">
      <c r="B16" s="69" t="s">
        <v>964</v>
      </c>
      <c r="C16" s="73"/>
    </row>
    <row r="17" spans="1:6">
      <c r="B17" s="69">
        <v>10029</v>
      </c>
      <c r="C17" s="70" t="s">
        <v>980</v>
      </c>
      <c r="D17" s="70" t="s">
        <v>214</v>
      </c>
    </row>
    <row r="18" spans="1:6">
      <c r="B18" s="69" t="s">
        <v>964</v>
      </c>
    </row>
    <row r="19" spans="1:6">
      <c r="B19" s="69">
        <v>10042</v>
      </c>
    </row>
    <row r="20" spans="1:6">
      <c r="B20" s="69">
        <v>10043</v>
      </c>
      <c r="C20" s="70" t="s">
        <v>1017</v>
      </c>
      <c r="D20" s="70" t="s">
        <v>1018</v>
      </c>
    </row>
    <row r="21" spans="1:6">
      <c r="B21" s="69">
        <v>10044</v>
      </c>
    </row>
    <row r="22" spans="1:6">
      <c r="B22" s="69">
        <v>10045</v>
      </c>
    </row>
    <row r="23" spans="1:6">
      <c r="B23" s="69">
        <v>10046</v>
      </c>
      <c r="C23" s="70" t="s">
        <v>294</v>
      </c>
      <c r="D23" s="70" t="s">
        <v>220</v>
      </c>
    </row>
    <row r="24" spans="1:6">
      <c r="B24" s="69">
        <v>10047</v>
      </c>
      <c r="C24" s="70" t="s">
        <v>295</v>
      </c>
      <c r="D24" s="70" t="s">
        <v>296</v>
      </c>
      <c r="E24" s="70" t="s">
        <v>220</v>
      </c>
    </row>
    <row r="25" spans="1:6">
      <c r="B25" s="69">
        <v>10048</v>
      </c>
      <c r="C25" s="70" t="s">
        <v>297</v>
      </c>
      <c r="D25" s="70" t="s">
        <v>296</v>
      </c>
      <c r="E25" s="70" t="s">
        <v>298</v>
      </c>
    </row>
    <row r="26" spans="1:6">
      <c r="B26" s="69">
        <v>10049</v>
      </c>
      <c r="C26" s="70" t="s">
        <v>299</v>
      </c>
      <c r="D26" s="70" t="s">
        <v>300</v>
      </c>
      <c r="E26" s="70" t="s">
        <v>298</v>
      </c>
    </row>
    <row r="27" spans="1:6">
      <c r="B27" s="69">
        <v>10050</v>
      </c>
    </row>
    <row r="28" spans="1:6" s="135" customFormat="1">
      <c r="B28" s="134">
        <v>10051</v>
      </c>
      <c r="C28" s="137" t="s">
        <v>301</v>
      </c>
      <c r="D28" s="137" t="s">
        <v>177</v>
      </c>
      <c r="E28" s="137"/>
      <c r="F28" s="137"/>
    </row>
    <row r="29" spans="1:6" s="135" customFormat="1">
      <c r="B29" s="134">
        <v>10052</v>
      </c>
      <c r="C29" s="137" t="s">
        <v>302</v>
      </c>
      <c r="D29" s="137" t="s">
        <v>303</v>
      </c>
      <c r="E29" s="137"/>
      <c r="F29" s="137"/>
    </row>
    <row r="30" spans="1:6" s="135" customFormat="1">
      <c r="B30" s="134">
        <v>10053</v>
      </c>
      <c r="C30" s="137" t="s">
        <v>304</v>
      </c>
      <c r="D30" s="137" t="s">
        <v>303</v>
      </c>
      <c r="E30" s="137" t="s">
        <v>305</v>
      </c>
      <c r="F30" s="137"/>
    </row>
    <row r="31" spans="1:6" s="135" customFormat="1">
      <c r="B31" s="134">
        <v>10054</v>
      </c>
      <c r="C31" s="137" t="s">
        <v>306</v>
      </c>
      <c r="D31" s="137" t="s">
        <v>184</v>
      </c>
      <c r="F31" s="137"/>
    </row>
    <row r="32" spans="1:6" s="135" customFormat="1">
      <c r="A32" s="135">
        <v>3</v>
      </c>
      <c r="B32" s="134">
        <v>10055</v>
      </c>
      <c r="C32" s="137" t="s">
        <v>307</v>
      </c>
      <c r="D32" s="137" t="s">
        <v>184</v>
      </c>
      <c r="E32" s="137" t="s">
        <v>177</v>
      </c>
      <c r="F32" s="137"/>
    </row>
    <row r="33" spans="2:6" s="135" customFormat="1">
      <c r="B33" s="134">
        <v>10056</v>
      </c>
      <c r="C33" s="137" t="s">
        <v>308</v>
      </c>
      <c r="D33" s="137" t="s">
        <v>303</v>
      </c>
      <c r="E33" s="137" t="s">
        <v>184</v>
      </c>
      <c r="F33" s="137"/>
    </row>
    <row r="34" spans="2:6" s="135" customFormat="1">
      <c r="B34" s="134">
        <v>10057</v>
      </c>
      <c r="C34" s="137" t="s">
        <v>309</v>
      </c>
      <c r="D34" s="137" t="s">
        <v>303</v>
      </c>
      <c r="E34" s="137" t="s">
        <v>310</v>
      </c>
      <c r="F34" s="137"/>
    </row>
    <row r="35" spans="2:6" s="135" customFormat="1">
      <c r="B35" s="134">
        <v>10058</v>
      </c>
      <c r="C35" s="137" t="s">
        <v>311</v>
      </c>
      <c r="D35" s="137" t="s">
        <v>187</v>
      </c>
      <c r="E35" s="137"/>
      <c r="F35" s="137"/>
    </row>
    <row r="36" spans="2:6" s="135" customFormat="1">
      <c r="B36" s="134">
        <v>10059</v>
      </c>
      <c r="C36" s="137" t="s">
        <v>312</v>
      </c>
      <c r="D36" s="137" t="s">
        <v>177</v>
      </c>
      <c r="E36" s="137" t="s">
        <v>313</v>
      </c>
      <c r="F36" s="137"/>
    </row>
    <row r="37" spans="2:6">
      <c r="B37" s="69">
        <v>10060</v>
      </c>
    </row>
    <row r="38" spans="2:6" s="135" customFormat="1">
      <c r="B38" s="134">
        <v>10061</v>
      </c>
      <c r="C38" s="137" t="s">
        <v>314</v>
      </c>
      <c r="D38" s="137" t="s">
        <v>177</v>
      </c>
      <c r="E38" s="137"/>
      <c r="F38" s="137"/>
    </row>
    <row r="39" spans="2:6" s="135" customFormat="1">
      <c r="B39" s="134">
        <v>10062</v>
      </c>
      <c r="C39" s="137" t="s">
        <v>315</v>
      </c>
      <c r="D39" s="137" t="s">
        <v>303</v>
      </c>
      <c r="E39" s="137"/>
      <c r="F39" s="137"/>
    </row>
    <row r="40" spans="2:6" s="135" customFormat="1">
      <c r="B40" s="134">
        <v>10063</v>
      </c>
      <c r="C40" s="137" t="s">
        <v>316</v>
      </c>
      <c r="D40" s="137" t="s">
        <v>303</v>
      </c>
      <c r="E40" s="137" t="s">
        <v>305</v>
      </c>
      <c r="F40" s="137"/>
    </row>
    <row r="41" spans="2:6" s="135" customFormat="1">
      <c r="B41" s="134">
        <v>10064</v>
      </c>
      <c r="C41" s="137" t="s">
        <v>317</v>
      </c>
      <c r="D41" s="137" t="s">
        <v>184</v>
      </c>
      <c r="E41" s="137"/>
      <c r="F41" s="137"/>
    </row>
    <row r="42" spans="2:6" s="135" customFormat="1">
      <c r="B42" s="134">
        <v>10065</v>
      </c>
      <c r="C42" s="137" t="s">
        <v>318</v>
      </c>
      <c r="D42" s="137" t="s">
        <v>184</v>
      </c>
      <c r="E42" s="137" t="s">
        <v>177</v>
      </c>
      <c r="F42" s="137"/>
    </row>
    <row r="43" spans="2:6" s="135" customFormat="1">
      <c r="B43" s="134">
        <v>10066</v>
      </c>
      <c r="C43" s="137" t="s">
        <v>319</v>
      </c>
      <c r="D43" s="137" t="s">
        <v>184</v>
      </c>
      <c r="E43" s="137"/>
      <c r="F43" s="137"/>
    </row>
    <row r="44" spans="2:6" s="135" customFormat="1">
      <c r="B44" s="134">
        <v>10067</v>
      </c>
      <c r="C44" s="137" t="s">
        <v>320</v>
      </c>
      <c r="D44" s="137" t="s">
        <v>310</v>
      </c>
      <c r="E44" s="137" t="s">
        <v>303</v>
      </c>
      <c r="F44" s="137"/>
    </row>
    <row r="45" spans="2:6" s="135" customFormat="1">
      <c r="B45" s="134">
        <v>10068</v>
      </c>
      <c r="C45" s="137" t="s">
        <v>321</v>
      </c>
      <c r="D45" s="137" t="s">
        <v>187</v>
      </c>
      <c r="E45" s="137" t="s">
        <v>303</v>
      </c>
      <c r="F45" s="137"/>
    </row>
    <row r="46" spans="2:6" s="135" customFormat="1">
      <c r="B46" s="134">
        <v>10069</v>
      </c>
      <c r="C46" s="137" t="s">
        <v>322</v>
      </c>
      <c r="D46" s="137" t="s">
        <v>313</v>
      </c>
      <c r="E46" s="137" t="s">
        <v>303</v>
      </c>
      <c r="F46" s="137"/>
    </row>
    <row r="47" spans="2:6" s="135" customFormat="1">
      <c r="B47" s="134">
        <v>10070</v>
      </c>
      <c r="C47" s="137" t="s">
        <v>323</v>
      </c>
      <c r="D47" s="137" t="s">
        <v>187</v>
      </c>
      <c r="E47" s="137"/>
      <c r="F47" s="137"/>
    </row>
    <row r="48" spans="2:6" s="135" customFormat="1">
      <c r="B48" s="134">
        <v>10071</v>
      </c>
      <c r="C48" s="137" t="s">
        <v>324</v>
      </c>
      <c r="D48" s="137" t="s">
        <v>180</v>
      </c>
      <c r="E48" s="137"/>
      <c r="F48" s="137"/>
    </row>
    <row r="49" spans="2:6" s="135" customFormat="1">
      <c r="B49" s="134">
        <v>10072</v>
      </c>
      <c r="C49" s="137" t="s">
        <v>325</v>
      </c>
      <c r="D49" s="137" t="s">
        <v>326</v>
      </c>
      <c r="E49" s="137"/>
      <c r="F49" s="137"/>
    </row>
    <row r="50" spans="2:6" s="135" customFormat="1">
      <c r="B50" s="134">
        <v>10073</v>
      </c>
      <c r="C50" s="137" t="s">
        <v>327</v>
      </c>
      <c r="D50" s="137" t="s">
        <v>326</v>
      </c>
      <c r="E50" s="137" t="s">
        <v>305</v>
      </c>
      <c r="F50" s="137"/>
    </row>
    <row r="51" spans="2:6">
      <c r="B51" s="69">
        <v>10074</v>
      </c>
    </row>
    <row r="52" spans="2:6" s="135" customFormat="1">
      <c r="B52" s="134">
        <v>10075</v>
      </c>
      <c r="C52" s="137" t="s">
        <v>328</v>
      </c>
      <c r="D52" s="137" t="s">
        <v>180</v>
      </c>
      <c r="E52" s="137" t="s">
        <v>187</v>
      </c>
      <c r="F52" s="137"/>
    </row>
    <row r="53" spans="2:6" s="135" customFormat="1">
      <c r="B53" s="134">
        <v>10076</v>
      </c>
      <c r="C53" s="137" t="s">
        <v>329</v>
      </c>
      <c r="D53" s="137" t="s">
        <v>326</v>
      </c>
      <c r="E53" s="137" t="s">
        <v>187</v>
      </c>
      <c r="F53" s="137"/>
    </row>
    <row r="54" spans="2:6" s="135" customFormat="1">
      <c r="B54" s="134">
        <v>10077</v>
      </c>
      <c r="C54" s="137" t="s">
        <v>330</v>
      </c>
      <c r="D54" s="137" t="s">
        <v>326</v>
      </c>
      <c r="E54" s="137" t="s">
        <v>313</v>
      </c>
      <c r="F54" s="137"/>
    </row>
    <row r="55" spans="2:6" s="135" customFormat="1">
      <c r="B55" s="134">
        <v>10078</v>
      </c>
      <c r="C55" s="137" t="s">
        <v>331</v>
      </c>
      <c r="D55" s="137" t="s">
        <v>184</v>
      </c>
      <c r="E55" s="137"/>
      <c r="F55" s="137"/>
    </row>
    <row r="56" spans="2:6" s="135" customFormat="1">
      <c r="B56" s="134">
        <v>10079</v>
      </c>
      <c r="C56" s="137" t="s">
        <v>332</v>
      </c>
      <c r="D56" s="137" t="s">
        <v>180</v>
      </c>
      <c r="E56" s="137" t="s">
        <v>184</v>
      </c>
      <c r="F56" s="137"/>
    </row>
    <row r="57" spans="2:6">
      <c r="B57" s="69">
        <v>10080</v>
      </c>
    </row>
    <row r="58" spans="2:6" s="135" customFormat="1">
      <c r="B58" s="134">
        <v>10081</v>
      </c>
      <c r="C58" s="137" t="s">
        <v>333</v>
      </c>
      <c r="D58" s="137" t="s">
        <v>180</v>
      </c>
      <c r="E58" s="137"/>
      <c r="F58" s="137"/>
    </row>
    <row r="59" spans="2:6" s="135" customFormat="1">
      <c r="B59" s="134">
        <v>10082</v>
      </c>
      <c r="C59" s="137" t="s">
        <v>334</v>
      </c>
      <c r="D59" s="137" t="s">
        <v>326</v>
      </c>
      <c r="E59" s="137"/>
      <c r="F59" s="137"/>
    </row>
    <row r="60" spans="2:6" s="135" customFormat="1">
      <c r="B60" s="134">
        <v>10083</v>
      </c>
      <c r="C60" s="137" t="s">
        <v>335</v>
      </c>
      <c r="D60" s="137" t="s">
        <v>326</v>
      </c>
      <c r="E60" s="137" t="s">
        <v>305</v>
      </c>
      <c r="F60" s="137"/>
    </row>
    <row r="61" spans="2:6" s="135" customFormat="1">
      <c r="B61" s="134">
        <v>10084</v>
      </c>
      <c r="C61" s="137" t="s">
        <v>336</v>
      </c>
      <c r="D61" s="137" t="s">
        <v>187</v>
      </c>
      <c r="E61" s="137"/>
      <c r="F61" s="137"/>
    </row>
    <row r="62" spans="2:6" s="135" customFormat="1">
      <c r="B62" s="134">
        <v>10085</v>
      </c>
      <c r="C62" s="137" t="s">
        <v>337</v>
      </c>
      <c r="D62" s="137" t="s">
        <v>180</v>
      </c>
      <c r="E62" s="137" t="s">
        <v>187</v>
      </c>
      <c r="F62" s="137"/>
    </row>
    <row r="63" spans="2:6" s="135" customFormat="1">
      <c r="B63" s="134">
        <v>10086</v>
      </c>
      <c r="C63" s="137" t="s">
        <v>338</v>
      </c>
      <c r="D63" s="137" t="s">
        <v>326</v>
      </c>
      <c r="E63" s="137" t="s">
        <v>187</v>
      </c>
      <c r="F63" s="137"/>
    </row>
    <row r="64" spans="2:6" s="135" customFormat="1">
      <c r="B64" s="134">
        <v>10087</v>
      </c>
      <c r="C64" s="137" t="s">
        <v>339</v>
      </c>
      <c r="D64" s="137" t="s">
        <v>326</v>
      </c>
      <c r="E64" s="137" t="s">
        <v>313</v>
      </c>
      <c r="F64" s="137"/>
    </row>
    <row r="65" spans="1:6" s="135" customFormat="1">
      <c r="B65" s="134">
        <v>10088</v>
      </c>
      <c r="C65" s="137" t="s">
        <v>340</v>
      </c>
      <c r="D65" s="137" t="s">
        <v>184</v>
      </c>
      <c r="E65" s="137"/>
      <c r="F65" s="137"/>
    </row>
    <row r="66" spans="1:6" s="135" customFormat="1">
      <c r="B66" s="134">
        <v>10089</v>
      </c>
      <c r="C66" s="137" t="s">
        <v>341</v>
      </c>
      <c r="D66" s="137" t="s">
        <v>180</v>
      </c>
      <c r="E66" s="137" t="s">
        <v>184</v>
      </c>
      <c r="F66" s="137"/>
    </row>
    <row r="67" spans="1:6">
      <c r="B67" s="69">
        <v>10090</v>
      </c>
    </row>
    <row r="68" spans="1:6">
      <c r="B68" s="69">
        <v>10091</v>
      </c>
      <c r="C68" s="70" t="s">
        <v>1035</v>
      </c>
      <c r="D68" s="70" t="s">
        <v>180</v>
      </c>
    </row>
    <row r="69" spans="1:6">
      <c r="B69" s="69">
        <v>10092</v>
      </c>
      <c r="C69" s="70" t="s">
        <v>1340</v>
      </c>
      <c r="D69" s="70" t="s">
        <v>326</v>
      </c>
    </row>
    <row r="70" spans="1:6">
      <c r="B70" s="69" t="s">
        <v>964</v>
      </c>
    </row>
    <row r="71" spans="1:6">
      <c r="B71" s="69">
        <v>10098</v>
      </c>
      <c r="C71" s="70" t="s">
        <v>342</v>
      </c>
      <c r="D71" s="70" t="s">
        <v>156</v>
      </c>
    </row>
    <row r="72" spans="1:6">
      <c r="B72" s="69">
        <v>10099</v>
      </c>
    </row>
    <row r="73" spans="1:6">
      <c r="B73" s="69">
        <v>10100</v>
      </c>
    </row>
    <row r="74" spans="1:6">
      <c r="A74" s="71">
        <v>2</v>
      </c>
      <c r="B74" s="69">
        <v>10101</v>
      </c>
      <c r="C74" s="70" t="s">
        <v>343</v>
      </c>
      <c r="D74" s="70" t="s">
        <v>156</v>
      </c>
    </row>
    <row r="75" spans="1:6">
      <c r="B75" s="69">
        <v>10102</v>
      </c>
      <c r="C75" s="70" t="s">
        <v>344</v>
      </c>
      <c r="D75" s="70" t="s">
        <v>285</v>
      </c>
    </row>
    <row r="76" spans="1:6">
      <c r="B76" s="69">
        <v>10103</v>
      </c>
    </row>
    <row r="77" spans="1:6">
      <c r="B77" s="69">
        <v>10104</v>
      </c>
      <c r="C77" s="70" t="s">
        <v>345</v>
      </c>
      <c r="D77" s="70" t="s">
        <v>346</v>
      </c>
    </row>
    <row r="78" spans="1:6">
      <c r="B78" s="69">
        <v>10105</v>
      </c>
      <c r="C78" s="70" t="s">
        <v>347</v>
      </c>
      <c r="D78" s="70" t="s">
        <v>348</v>
      </c>
      <c r="E78" s="70" t="s">
        <v>346</v>
      </c>
    </row>
    <row r="79" spans="1:6">
      <c r="B79" s="69">
        <v>10106</v>
      </c>
      <c r="C79" s="70" t="s">
        <v>349</v>
      </c>
      <c r="D79" s="70" t="s">
        <v>350</v>
      </c>
      <c r="E79" s="70" t="s">
        <v>346</v>
      </c>
    </row>
    <row r="80" spans="1:6">
      <c r="B80" s="69">
        <v>10107</v>
      </c>
    </row>
    <row r="81" spans="1:5">
      <c r="A81" s="71">
        <v>2</v>
      </c>
      <c r="B81" s="69">
        <v>10108</v>
      </c>
      <c r="C81" s="70" t="s">
        <v>351</v>
      </c>
      <c r="D81" s="70" t="s">
        <v>157</v>
      </c>
    </row>
    <row r="82" spans="1:5">
      <c r="B82" s="69">
        <v>10109</v>
      </c>
      <c r="C82" s="70" t="s">
        <v>352</v>
      </c>
      <c r="D82" s="70" t="s">
        <v>353</v>
      </c>
      <c r="E82" s="70" t="s">
        <v>346</v>
      </c>
    </row>
    <row r="83" spans="1:5">
      <c r="B83" s="69">
        <v>10110</v>
      </c>
      <c r="C83" s="70" t="s">
        <v>354</v>
      </c>
      <c r="D83" s="70" t="s">
        <v>353</v>
      </c>
      <c r="E83" s="70" t="s">
        <v>348</v>
      </c>
    </row>
    <row r="85" spans="1:5">
      <c r="B85" s="69">
        <v>10116</v>
      </c>
      <c r="C85" s="70" t="s">
        <v>355</v>
      </c>
      <c r="D85" s="70" t="s">
        <v>356</v>
      </c>
    </row>
    <row r="86" spans="1:5">
      <c r="B86" s="69">
        <v>10117</v>
      </c>
      <c r="C86" s="70" t="s">
        <v>357</v>
      </c>
      <c r="D86" s="70" t="s">
        <v>358</v>
      </c>
    </row>
    <row r="87" spans="1:5">
      <c r="B87" s="69">
        <v>10118</v>
      </c>
      <c r="C87" s="70" t="s">
        <v>359</v>
      </c>
      <c r="D87" s="70" t="s">
        <v>94</v>
      </c>
    </row>
    <row r="88" spans="1:5">
      <c r="B88" s="69">
        <v>10119</v>
      </c>
    </row>
    <row r="89" spans="1:5">
      <c r="B89" s="69">
        <v>10120</v>
      </c>
      <c r="C89" s="70" t="s">
        <v>360</v>
      </c>
      <c r="D89" s="70" t="s">
        <v>356</v>
      </c>
    </row>
    <row r="90" spans="1:5">
      <c r="B90" s="69">
        <v>10121</v>
      </c>
      <c r="C90" s="70" t="s">
        <v>361</v>
      </c>
      <c r="D90" s="70" t="s">
        <v>358</v>
      </c>
      <c r="E90" s="70" t="s">
        <v>350</v>
      </c>
    </row>
    <row r="91" spans="1:5">
      <c r="B91" s="69">
        <v>10122</v>
      </c>
      <c r="C91" s="70" t="s">
        <v>362</v>
      </c>
      <c r="D91" s="70" t="s">
        <v>363</v>
      </c>
      <c r="E91" s="70" t="s">
        <v>364</v>
      </c>
    </row>
    <row r="92" spans="1:5">
      <c r="B92" s="69">
        <v>10123</v>
      </c>
      <c r="C92" s="70" t="s">
        <v>365</v>
      </c>
      <c r="D92" s="70" t="s">
        <v>356</v>
      </c>
      <c r="E92" s="70" t="s">
        <v>223</v>
      </c>
    </row>
    <row r="93" spans="1:5">
      <c r="B93" s="69">
        <v>10124</v>
      </c>
      <c r="C93" s="70" t="s">
        <v>366</v>
      </c>
      <c r="D93" s="70" t="s">
        <v>356</v>
      </c>
      <c r="E93" s="70" t="s">
        <v>222</v>
      </c>
    </row>
    <row r="94" spans="1:5">
      <c r="B94" s="69">
        <v>10125</v>
      </c>
      <c r="C94" s="70" t="s">
        <v>367</v>
      </c>
      <c r="D94" s="70" t="s">
        <v>222</v>
      </c>
    </row>
    <row r="95" spans="1:5">
      <c r="B95" s="69">
        <v>10126</v>
      </c>
      <c r="C95" s="70" t="s">
        <v>368</v>
      </c>
      <c r="D95" s="70" t="s">
        <v>279</v>
      </c>
      <c r="E95" s="70" t="s">
        <v>222</v>
      </c>
    </row>
    <row r="96" spans="1:5">
      <c r="B96" s="69">
        <v>10127</v>
      </c>
      <c r="C96" s="70" t="s">
        <v>369</v>
      </c>
      <c r="D96" s="70" t="s">
        <v>279</v>
      </c>
      <c r="E96" s="70" t="s">
        <v>223</v>
      </c>
    </row>
    <row r="97" spans="1:6">
      <c r="B97" s="69">
        <v>10128</v>
      </c>
      <c r="C97" s="70" t="s">
        <v>370</v>
      </c>
      <c r="D97" s="70" t="s">
        <v>287</v>
      </c>
      <c r="E97" s="70" t="s">
        <v>223</v>
      </c>
    </row>
    <row r="98" spans="1:6">
      <c r="A98" s="71">
        <v>2</v>
      </c>
      <c r="B98" s="69">
        <v>10129</v>
      </c>
      <c r="C98" s="70" t="s">
        <v>1145</v>
      </c>
      <c r="D98" s="70" t="s">
        <v>371</v>
      </c>
    </row>
    <row r="99" spans="1:6">
      <c r="B99" s="69">
        <v>10130</v>
      </c>
      <c r="C99" s="70" t="s">
        <v>372</v>
      </c>
      <c r="D99" s="70" t="s">
        <v>220</v>
      </c>
      <c r="E99" s="70" t="s">
        <v>371</v>
      </c>
    </row>
    <row r="100" spans="1:6">
      <c r="B100" s="69" t="s">
        <v>964</v>
      </c>
    </row>
    <row r="101" spans="1:6">
      <c r="B101" s="69">
        <v>10137</v>
      </c>
      <c r="C101" s="70" t="s">
        <v>373</v>
      </c>
      <c r="D101" s="70" t="s">
        <v>284</v>
      </c>
      <c r="E101" s="70" t="s">
        <v>374</v>
      </c>
    </row>
    <row r="102" spans="1:6">
      <c r="B102" s="69">
        <v>10138</v>
      </c>
      <c r="C102" s="70" t="s">
        <v>375</v>
      </c>
      <c r="D102" s="70" t="s">
        <v>284</v>
      </c>
      <c r="E102" s="70" t="s">
        <v>374</v>
      </c>
      <c r="F102" s="70" t="s">
        <v>346</v>
      </c>
    </row>
    <row r="103" spans="1:6">
      <c r="B103" s="69">
        <v>10139</v>
      </c>
      <c r="C103" s="70" t="s">
        <v>376</v>
      </c>
      <c r="D103" s="70" t="s">
        <v>284</v>
      </c>
      <c r="E103" s="70" t="s">
        <v>374</v>
      </c>
      <c r="F103" s="70" t="s">
        <v>348</v>
      </c>
    </row>
    <row r="104" spans="1:6">
      <c r="B104" s="69" t="s">
        <v>964</v>
      </c>
    </row>
    <row r="105" spans="1:6">
      <c r="B105" s="69">
        <v>10161</v>
      </c>
      <c r="C105" s="70" t="s">
        <v>377</v>
      </c>
      <c r="D105" s="70" t="s">
        <v>94</v>
      </c>
    </row>
    <row r="106" spans="1:6">
      <c r="B106" s="69">
        <v>10162</v>
      </c>
      <c r="C106" s="70" t="s">
        <v>379</v>
      </c>
      <c r="D106" s="70" t="s">
        <v>380</v>
      </c>
    </row>
    <row r="107" spans="1:6">
      <c r="B107" s="69">
        <v>10163</v>
      </c>
      <c r="C107" s="70" t="s">
        <v>381</v>
      </c>
      <c r="D107" s="70" t="s">
        <v>380</v>
      </c>
      <c r="E107" s="70" t="s">
        <v>228</v>
      </c>
    </row>
    <row r="108" spans="1:6">
      <c r="B108" s="69">
        <v>10164</v>
      </c>
      <c r="C108" s="70" t="s">
        <v>382</v>
      </c>
      <c r="D108" s="70" t="s">
        <v>1064</v>
      </c>
    </row>
    <row r="109" spans="1:6">
      <c r="A109" s="71">
        <v>2</v>
      </c>
      <c r="B109" s="69">
        <v>10165</v>
      </c>
      <c r="C109" s="70" t="s">
        <v>383</v>
      </c>
      <c r="D109" s="70" t="s">
        <v>378</v>
      </c>
      <c r="E109" s="70" t="s">
        <v>157</v>
      </c>
    </row>
    <row r="110" spans="1:6">
      <c r="B110" s="69">
        <v>10166</v>
      </c>
      <c r="C110" s="70" t="s">
        <v>384</v>
      </c>
      <c r="D110" s="70" t="s">
        <v>380</v>
      </c>
      <c r="E110" s="70" t="s">
        <v>353</v>
      </c>
    </row>
    <row r="111" spans="1:6">
      <c r="B111" s="69">
        <v>10167</v>
      </c>
      <c r="C111" s="70" t="s">
        <v>385</v>
      </c>
      <c r="D111" s="70" t="s">
        <v>380</v>
      </c>
      <c r="E111" s="70" t="s">
        <v>353</v>
      </c>
    </row>
    <row r="112" spans="1:6">
      <c r="B112" s="69">
        <v>10168</v>
      </c>
      <c r="C112" s="70" t="s">
        <v>386</v>
      </c>
      <c r="D112" s="70" t="s">
        <v>378</v>
      </c>
    </row>
    <row r="113" spans="2:5">
      <c r="B113" s="69">
        <v>10169</v>
      </c>
      <c r="C113" s="70" t="s">
        <v>387</v>
      </c>
      <c r="D113" s="70" t="s">
        <v>350</v>
      </c>
      <c r="E113" s="70" t="s">
        <v>94</v>
      </c>
    </row>
    <row r="114" spans="2:5">
      <c r="B114" s="69">
        <v>10170</v>
      </c>
      <c r="C114" s="70" t="s">
        <v>388</v>
      </c>
      <c r="D114" s="70" t="s">
        <v>350</v>
      </c>
      <c r="E114" s="70" t="s">
        <v>380</v>
      </c>
    </row>
    <row r="115" spans="2:5">
      <c r="B115" s="69">
        <v>10171</v>
      </c>
      <c r="C115" s="70" t="s">
        <v>389</v>
      </c>
      <c r="D115" s="70" t="s">
        <v>364</v>
      </c>
      <c r="E115" s="70" t="s">
        <v>380</v>
      </c>
    </row>
    <row r="116" spans="2:5">
      <c r="B116" s="69" t="s">
        <v>964</v>
      </c>
    </row>
    <row r="117" spans="2:5">
      <c r="B117" s="69">
        <v>10177</v>
      </c>
      <c r="C117" s="70" t="s">
        <v>390</v>
      </c>
      <c r="D117" s="70" t="s">
        <v>391</v>
      </c>
      <c r="E117" s="70" t="s">
        <v>214</v>
      </c>
    </row>
    <row r="118" spans="2:5">
      <c r="B118" s="69">
        <v>10178</v>
      </c>
      <c r="C118" s="70" t="s">
        <v>392</v>
      </c>
      <c r="D118" s="70" t="s">
        <v>391</v>
      </c>
      <c r="E118" s="70" t="s">
        <v>214</v>
      </c>
    </row>
    <row r="119" spans="2:5">
      <c r="B119" s="69">
        <v>10179</v>
      </c>
    </row>
    <row r="120" spans="2:5">
      <c r="B120" s="69">
        <v>10180</v>
      </c>
      <c r="C120" s="70" t="s">
        <v>394</v>
      </c>
      <c r="D120" s="70" t="s">
        <v>177</v>
      </c>
      <c r="E120" s="70" t="s">
        <v>285</v>
      </c>
    </row>
    <row r="121" spans="2:5">
      <c r="B121" s="69">
        <v>10181</v>
      </c>
      <c r="C121" s="70" t="s">
        <v>395</v>
      </c>
      <c r="D121" s="70" t="s">
        <v>177</v>
      </c>
      <c r="E121" s="70" t="s">
        <v>396</v>
      </c>
    </row>
    <row r="122" spans="2:5">
      <c r="B122" s="69">
        <v>10182</v>
      </c>
    </row>
    <row r="123" spans="2:5">
      <c r="B123" s="69">
        <v>10183</v>
      </c>
      <c r="C123" s="70" t="s">
        <v>397</v>
      </c>
      <c r="D123" s="70" t="s">
        <v>177</v>
      </c>
      <c r="E123" s="70" t="s">
        <v>398</v>
      </c>
    </row>
    <row r="124" spans="2:5">
      <c r="B124" s="69">
        <v>10184</v>
      </c>
      <c r="C124" s="70" t="s">
        <v>399</v>
      </c>
      <c r="D124" s="70" t="s">
        <v>177</v>
      </c>
      <c r="E124" s="70" t="s">
        <v>400</v>
      </c>
    </row>
    <row r="125" spans="2:5">
      <c r="B125" s="69">
        <v>10185</v>
      </c>
    </row>
    <row r="126" spans="2:5">
      <c r="B126" s="69">
        <v>10186</v>
      </c>
    </row>
    <row r="127" spans="2:5">
      <c r="B127" s="69">
        <v>10187</v>
      </c>
      <c r="C127" s="70" t="s">
        <v>401</v>
      </c>
      <c r="D127" s="70" t="s">
        <v>371</v>
      </c>
      <c r="E127" s="70" t="s">
        <v>350</v>
      </c>
    </row>
    <row r="128" spans="2:5">
      <c r="B128" s="69">
        <v>10188</v>
      </c>
      <c r="C128" s="70" t="s">
        <v>1144</v>
      </c>
      <c r="D128" s="70" t="s">
        <v>371</v>
      </c>
      <c r="E128" s="70" t="s">
        <v>350</v>
      </c>
    </row>
    <row r="129" spans="1:6">
      <c r="B129" s="69">
        <v>10189</v>
      </c>
      <c r="C129" s="70" t="s">
        <v>1368</v>
      </c>
      <c r="D129" s="70" t="s">
        <v>391</v>
      </c>
      <c r="E129" s="70" t="s">
        <v>1369</v>
      </c>
      <c r="F129" s="70" t="s">
        <v>502</v>
      </c>
    </row>
    <row r="130" spans="1:6">
      <c r="B130" s="69">
        <v>10190</v>
      </c>
      <c r="C130" s="70" t="s">
        <v>402</v>
      </c>
      <c r="D130" s="70" t="s">
        <v>305</v>
      </c>
    </row>
    <row r="131" spans="1:6">
      <c r="B131" s="69">
        <v>10191</v>
      </c>
      <c r="C131" s="70" t="s">
        <v>977</v>
      </c>
      <c r="D131" s="70" t="s">
        <v>94</v>
      </c>
    </row>
    <row r="132" spans="1:6">
      <c r="B132" s="69" t="s">
        <v>964</v>
      </c>
    </row>
    <row r="133" spans="1:6">
      <c r="B133" s="69">
        <v>10195</v>
      </c>
      <c r="C133" s="70" t="s">
        <v>403</v>
      </c>
      <c r="D133" s="70" t="s">
        <v>228</v>
      </c>
    </row>
    <row r="134" spans="1:6">
      <c r="B134" s="69">
        <v>10196</v>
      </c>
      <c r="C134" s="70" t="s">
        <v>404</v>
      </c>
      <c r="D134" s="70" t="s">
        <v>305</v>
      </c>
      <c r="E134" s="70" t="s">
        <v>228</v>
      </c>
    </row>
    <row r="135" spans="1:6">
      <c r="B135" s="69">
        <v>10197</v>
      </c>
      <c r="C135" s="70" t="s">
        <v>405</v>
      </c>
      <c r="D135" s="70" t="s">
        <v>305</v>
      </c>
      <c r="E135" s="70" t="s">
        <v>406</v>
      </c>
    </row>
    <row r="136" spans="1:6">
      <c r="B136" s="69">
        <v>10198</v>
      </c>
      <c r="C136" s="70" t="s">
        <v>407</v>
      </c>
      <c r="D136" s="70" t="s">
        <v>391</v>
      </c>
      <c r="E136" s="70" t="s">
        <v>305</v>
      </c>
      <c r="F136" s="70" t="s">
        <v>406</v>
      </c>
    </row>
    <row r="137" spans="1:6">
      <c r="B137" s="69">
        <v>10199</v>
      </c>
    </row>
    <row r="138" spans="1:6">
      <c r="A138" s="71">
        <v>0</v>
      </c>
      <c r="B138" s="69">
        <v>10200</v>
      </c>
      <c r="C138" s="70" t="s">
        <v>813</v>
      </c>
      <c r="D138" s="70" t="s">
        <v>346</v>
      </c>
      <c r="E138" s="70" t="s">
        <v>157</v>
      </c>
    </row>
    <row r="139" spans="1:6">
      <c r="B139" s="69" t="s">
        <v>964</v>
      </c>
    </row>
    <row r="140" spans="1:6">
      <c r="A140" s="71">
        <v>2</v>
      </c>
      <c r="B140" s="69">
        <v>10206</v>
      </c>
      <c r="C140" s="70" t="s">
        <v>408</v>
      </c>
      <c r="D140" s="70" t="s">
        <v>346</v>
      </c>
    </row>
    <row r="141" spans="1:6">
      <c r="B141" s="69">
        <v>10207</v>
      </c>
      <c r="C141" s="70" t="s">
        <v>1039</v>
      </c>
      <c r="D141" s="70" t="s">
        <v>296</v>
      </c>
      <c r="E141" s="70" t="s">
        <v>346</v>
      </c>
    </row>
    <row r="142" spans="1:6">
      <c r="B142" s="69" t="s">
        <v>964</v>
      </c>
    </row>
    <row r="143" spans="1:6">
      <c r="A143" s="71">
        <v>3</v>
      </c>
      <c r="B143" s="69">
        <v>10214</v>
      </c>
      <c r="C143" s="70" t="s">
        <v>1080</v>
      </c>
      <c r="D143" s="70" t="s">
        <v>346</v>
      </c>
      <c r="E143" s="70" t="s">
        <v>348</v>
      </c>
      <c r="F143" s="70" t="s">
        <v>380</v>
      </c>
    </row>
    <row r="145" spans="1:5">
      <c r="A145" s="71">
        <v>2</v>
      </c>
      <c r="B145" s="69">
        <v>10216</v>
      </c>
      <c r="C145" s="70" t="s">
        <v>409</v>
      </c>
      <c r="D145" s="70" t="s">
        <v>346</v>
      </c>
    </row>
    <row r="146" spans="1:5">
      <c r="A146" s="71">
        <v>3</v>
      </c>
      <c r="B146" s="69">
        <v>10217</v>
      </c>
      <c r="C146" s="70" t="s">
        <v>410</v>
      </c>
      <c r="D146" s="70" t="s">
        <v>346</v>
      </c>
      <c r="E146" s="70" t="s">
        <v>350</v>
      </c>
    </row>
    <row r="147" spans="1:5">
      <c r="B147" s="69">
        <v>10218</v>
      </c>
      <c r="C147" s="70" t="s">
        <v>411</v>
      </c>
      <c r="D147" s="70" t="s">
        <v>412</v>
      </c>
      <c r="E147" s="70" t="s">
        <v>346</v>
      </c>
    </row>
    <row r="148" spans="1:5">
      <c r="B148" s="69">
        <v>10219</v>
      </c>
    </row>
    <row r="149" spans="1:5">
      <c r="B149" s="69">
        <v>10220</v>
      </c>
    </row>
    <row r="150" spans="1:5">
      <c r="B150" s="69">
        <v>10221</v>
      </c>
    </row>
    <row r="151" spans="1:5">
      <c r="A151" s="71">
        <v>2</v>
      </c>
      <c r="B151" s="69">
        <v>10222</v>
      </c>
      <c r="C151" s="70" t="s">
        <v>413</v>
      </c>
      <c r="D151" s="70" t="s">
        <v>214</v>
      </c>
    </row>
    <row r="152" spans="1:5">
      <c r="A152" s="71">
        <v>2</v>
      </c>
      <c r="B152" s="69">
        <v>10223</v>
      </c>
      <c r="C152" s="70" t="s">
        <v>414</v>
      </c>
      <c r="D152" s="70" t="s">
        <v>1032</v>
      </c>
    </row>
    <row r="153" spans="1:5">
      <c r="A153" s="71">
        <v>3</v>
      </c>
      <c r="B153" s="69">
        <v>10224</v>
      </c>
      <c r="C153" s="70" t="s">
        <v>1019</v>
      </c>
      <c r="D153" s="70" t="s">
        <v>1032</v>
      </c>
      <c r="E153" s="70" t="s">
        <v>1015</v>
      </c>
    </row>
    <row r="154" spans="1:5">
      <c r="B154" s="69" t="s">
        <v>964</v>
      </c>
    </row>
    <row r="155" spans="1:5">
      <c r="B155" s="69">
        <v>10239</v>
      </c>
      <c r="C155" s="70" t="s">
        <v>415</v>
      </c>
      <c r="D155" s="70" t="s">
        <v>416</v>
      </c>
    </row>
    <row r="156" spans="1:5">
      <c r="B156" s="69">
        <v>10240</v>
      </c>
      <c r="C156" s="70" t="s">
        <v>417</v>
      </c>
      <c r="D156" s="70" t="s">
        <v>156</v>
      </c>
      <c r="E156" s="70" t="s">
        <v>416</v>
      </c>
    </row>
    <row r="157" spans="1:5">
      <c r="B157" s="69">
        <v>10241</v>
      </c>
      <c r="C157" s="70" t="s">
        <v>418</v>
      </c>
      <c r="D157" s="70" t="s">
        <v>160</v>
      </c>
      <c r="E157" s="70" t="s">
        <v>416</v>
      </c>
    </row>
    <row r="158" spans="1:5">
      <c r="B158" s="69">
        <v>10242</v>
      </c>
      <c r="C158" s="70" t="s">
        <v>419</v>
      </c>
      <c r="D158" s="70" t="s">
        <v>1064</v>
      </c>
    </row>
    <row r="159" spans="1:5">
      <c r="B159" s="69">
        <v>10243</v>
      </c>
      <c r="C159" s="70" t="s">
        <v>420</v>
      </c>
      <c r="D159" s="70" t="s">
        <v>156</v>
      </c>
      <c r="E159" s="70" t="s">
        <v>94</v>
      </c>
    </row>
    <row r="160" spans="1:5">
      <c r="B160" s="69">
        <v>10244</v>
      </c>
      <c r="C160" s="70" t="s">
        <v>421</v>
      </c>
      <c r="D160" s="70" t="s">
        <v>156</v>
      </c>
      <c r="E160" s="70" t="s">
        <v>380</v>
      </c>
    </row>
    <row r="161" spans="2:6">
      <c r="B161" s="69">
        <v>10245</v>
      </c>
      <c r="C161" s="70" t="s">
        <v>422</v>
      </c>
      <c r="D161" s="70" t="s">
        <v>160</v>
      </c>
      <c r="E161" s="70" t="s">
        <v>380</v>
      </c>
    </row>
    <row r="162" spans="2:6">
      <c r="B162" s="69">
        <v>10246</v>
      </c>
    </row>
    <row r="163" spans="2:6">
      <c r="B163" s="69">
        <v>10247</v>
      </c>
      <c r="C163" s="70" t="s">
        <v>423</v>
      </c>
      <c r="D163" s="70" t="s">
        <v>94</v>
      </c>
    </row>
    <row r="164" spans="2:6">
      <c r="B164" s="69">
        <v>10248</v>
      </c>
      <c r="C164" s="70" t="s">
        <v>424</v>
      </c>
      <c r="D164" s="70" t="s">
        <v>156</v>
      </c>
      <c r="E164" s="70" t="s">
        <v>94</v>
      </c>
    </row>
    <row r="165" spans="2:6">
      <c r="B165" s="69">
        <v>10249</v>
      </c>
      <c r="C165" s="70" t="s">
        <v>425</v>
      </c>
      <c r="D165" s="70" t="s">
        <v>156</v>
      </c>
      <c r="E165" s="70" t="s">
        <v>380</v>
      </c>
      <c r="F165" s="70" t="s">
        <v>214</v>
      </c>
    </row>
    <row r="166" spans="2:6">
      <c r="B166" s="69">
        <v>10250</v>
      </c>
      <c r="C166" s="70" t="s">
        <v>426</v>
      </c>
      <c r="D166" s="70" t="s">
        <v>378</v>
      </c>
    </row>
    <row r="167" spans="2:6">
      <c r="B167" s="69">
        <v>10251</v>
      </c>
      <c r="C167" s="70" t="s">
        <v>427</v>
      </c>
      <c r="D167" s="70" t="s">
        <v>94</v>
      </c>
      <c r="E167" s="70" t="s">
        <v>214</v>
      </c>
    </row>
    <row r="168" spans="2:6">
      <c r="B168" s="69">
        <v>10252</v>
      </c>
      <c r="C168" s="70" t="s">
        <v>428</v>
      </c>
      <c r="D168" s="70" t="s">
        <v>380</v>
      </c>
      <c r="E168" s="70" t="s">
        <v>214</v>
      </c>
    </row>
    <row r="169" spans="2:6">
      <c r="B169" s="69">
        <v>10253</v>
      </c>
      <c r="C169" s="70" t="s">
        <v>429</v>
      </c>
      <c r="D169" s="70" t="s">
        <v>380</v>
      </c>
      <c r="E169" s="70" t="s">
        <v>289</v>
      </c>
    </row>
    <row r="170" spans="2:6">
      <c r="B170" s="69" t="s">
        <v>964</v>
      </c>
    </row>
    <row r="171" spans="2:6">
      <c r="B171" s="69">
        <v>10266</v>
      </c>
      <c r="C171" s="70" t="s">
        <v>430</v>
      </c>
      <c r="D171" s="70" t="s">
        <v>231</v>
      </c>
    </row>
    <row r="172" spans="2:6">
      <c r="B172" s="69">
        <v>10267</v>
      </c>
    </row>
    <row r="173" spans="2:6">
      <c r="B173" s="69">
        <v>10268</v>
      </c>
    </row>
    <row r="174" spans="2:6">
      <c r="B174" s="69">
        <v>10269</v>
      </c>
    </row>
    <row r="175" spans="2:6">
      <c r="B175" s="69">
        <v>10270</v>
      </c>
      <c r="C175" s="70" t="s">
        <v>431</v>
      </c>
      <c r="D175" s="70" t="s">
        <v>231</v>
      </c>
    </row>
    <row r="176" spans="2:6">
      <c r="B176" s="69">
        <v>10271</v>
      </c>
      <c r="C176" s="70" t="s">
        <v>432</v>
      </c>
      <c r="D176" s="70" t="s">
        <v>231</v>
      </c>
      <c r="E176" s="70" t="s">
        <v>224</v>
      </c>
    </row>
    <row r="177" spans="1:5">
      <c r="B177" s="69">
        <v>10272</v>
      </c>
      <c r="C177" s="70" t="s">
        <v>433</v>
      </c>
      <c r="D177" s="70" t="s">
        <v>434</v>
      </c>
    </row>
    <row r="178" spans="1:5">
      <c r="B178" s="69">
        <v>10273</v>
      </c>
    </row>
    <row r="179" spans="1:5">
      <c r="B179" s="69">
        <v>10274</v>
      </c>
      <c r="C179" s="70" t="s">
        <v>435</v>
      </c>
      <c r="D179" s="70" t="s">
        <v>231</v>
      </c>
    </row>
    <row r="180" spans="1:5">
      <c r="B180" s="69">
        <v>10275</v>
      </c>
      <c r="C180" s="70" t="s">
        <v>436</v>
      </c>
      <c r="D180" s="70" t="s">
        <v>231</v>
      </c>
      <c r="E180" s="70" t="s">
        <v>224</v>
      </c>
    </row>
    <row r="181" spans="1:5">
      <c r="B181" s="69">
        <v>10276</v>
      </c>
    </row>
    <row r="182" spans="1:5">
      <c r="B182" s="69">
        <v>10277</v>
      </c>
    </row>
    <row r="183" spans="1:5">
      <c r="B183" s="69">
        <v>10278</v>
      </c>
      <c r="C183" s="70" t="s">
        <v>437</v>
      </c>
      <c r="D183" s="70" t="s">
        <v>231</v>
      </c>
    </row>
    <row r="184" spans="1:5">
      <c r="B184" s="69">
        <v>10279</v>
      </c>
      <c r="C184" s="70" t="s">
        <v>438</v>
      </c>
      <c r="D184" s="70" t="s">
        <v>228</v>
      </c>
      <c r="E184" s="70" t="s">
        <v>434</v>
      </c>
    </row>
    <row r="185" spans="1:5">
      <c r="B185" s="69">
        <v>10280</v>
      </c>
    </row>
    <row r="186" spans="1:5">
      <c r="B186" s="69">
        <v>10281</v>
      </c>
      <c r="C186" s="70" t="s">
        <v>439</v>
      </c>
    </row>
    <row r="187" spans="1:5">
      <c r="B187" s="69">
        <v>10282</v>
      </c>
      <c r="C187" s="70" t="s">
        <v>440</v>
      </c>
      <c r="D187" s="70" t="s">
        <v>231</v>
      </c>
    </row>
    <row r="188" spans="1:5">
      <c r="B188" s="69" t="s">
        <v>964</v>
      </c>
    </row>
    <row r="189" spans="1:5">
      <c r="A189" s="71">
        <v>1</v>
      </c>
      <c r="B189" s="69">
        <v>10291</v>
      </c>
      <c r="C189" s="70" t="s">
        <v>441</v>
      </c>
      <c r="D189" s="70" t="s">
        <v>214</v>
      </c>
    </row>
    <row r="190" spans="1:5">
      <c r="B190" s="69" t="s">
        <v>964</v>
      </c>
    </row>
    <row r="191" spans="1:5">
      <c r="B191" s="69">
        <v>10300</v>
      </c>
      <c r="C191" s="70" t="s">
        <v>442</v>
      </c>
      <c r="D191" s="70" t="s">
        <v>134</v>
      </c>
    </row>
    <row r="192" spans="1:5">
      <c r="B192" s="69">
        <v>10301</v>
      </c>
      <c r="C192" s="70" t="s">
        <v>443</v>
      </c>
      <c r="D192" s="70" t="s">
        <v>444</v>
      </c>
    </row>
    <row r="193" spans="2:4">
      <c r="B193" s="69">
        <v>10302</v>
      </c>
      <c r="C193" s="70" t="s">
        <v>445</v>
      </c>
      <c r="D193" s="70" t="s">
        <v>446</v>
      </c>
    </row>
    <row r="194" spans="2:4">
      <c r="B194" s="69">
        <v>10303</v>
      </c>
      <c r="C194" s="70" t="s">
        <v>447</v>
      </c>
      <c r="D194" s="70" t="s">
        <v>448</v>
      </c>
    </row>
    <row r="195" spans="2:4">
      <c r="B195" s="69">
        <v>10304</v>
      </c>
      <c r="C195" s="70" t="s">
        <v>449</v>
      </c>
      <c r="D195" s="70" t="s">
        <v>134</v>
      </c>
    </row>
    <row r="196" spans="2:4">
      <c r="B196" s="69">
        <v>10305</v>
      </c>
      <c r="C196" s="70" t="s">
        <v>450</v>
      </c>
      <c r="D196" s="70" t="s">
        <v>444</v>
      </c>
    </row>
    <row r="197" spans="2:4">
      <c r="B197" s="69">
        <v>10306</v>
      </c>
      <c r="C197" s="70" t="s">
        <v>451</v>
      </c>
      <c r="D197" s="70" t="s">
        <v>446</v>
      </c>
    </row>
    <row r="198" spans="2:4">
      <c r="B198" s="69">
        <v>10307</v>
      </c>
      <c r="C198" s="70" t="s">
        <v>452</v>
      </c>
      <c r="D198" s="70" t="s">
        <v>448</v>
      </c>
    </row>
    <row r="199" spans="2:4">
      <c r="B199" s="69">
        <v>10308</v>
      </c>
      <c r="C199" s="70" t="s">
        <v>453</v>
      </c>
      <c r="D199" s="70" t="s">
        <v>134</v>
      </c>
    </row>
    <row r="200" spans="2:4">
      <c r="B200" s="69">
        <v>10309</v>
      </c>
      <c r="C200" s="70" t="s">
        <v>454</v>
      </c>
      <c r="D200" s="70" t="s">
        <v>444</v>
      </c>
    </row>
    <row r="201" spans="2:4">
      <c r="B201" s="69">
        <v>10310</v>
      </c>
      <c r="C201" s="70" t="s">
        <v>455</v>
      </c>
      <c r="D201" s="70" t="s">
        <v>446</v>
      </c>
    </row>
    <row r="202" spans="2:4">
      <c r="B202" s="69">
        <v>10311</v>
      </c>
      <c r="C202" s="70" t="s">
        <v>456</v>
      </c>
      <c r="D202" s="70" t="s">
        <v>448</v>
      </c>
    </row>
    <row r="203" spans="2:4">
      <c r="B203" s="69">
        <v>10312</v>
      </c>
      <c r="C203" s="70" t="s">
        <v>457</v>
      </c>
      <c r="D203" s="70" t="s">
        <v>134</v>
      </c>
    </row>
    <row r="204" spans="2:4">
      <c r="B204" s="69">
        <v>10313</v>
      </c>
      <c r="C204" s="70" t="s">
        <v>458</v>
      </c>
      <c r="D204" s="70" t="s">
        <v>444</v>
      </c>
    </row>
    <row r="205" spans="2:4">
      <c r="B205" s="69">
        <v>10314</v>
      </c>
      <c r="C205" s="70" t="s">
        <v>459</v>
      </c>
      <c r="D205" s="70" t="s">
        <v>446</v>
      </c>
    </row>
    <row r="206" spans="2:4">
      <c r="B206" s="69">
        <v>10315</v>
      </c>
      <c r="C206" s="70" t="s">
        <v>460</v>
      </c>
      <c r="D206" s="70" t="s">
        <v>448</v>
      </c>
    </row>
    <row r="207" spans="2:4">
      <c r="B207" s="69">
        <v>10316</v>
      </c>
      <c r="C207" s="70" t="s">
        <v>461</v>
      </c>
      <c r="D207" s="70" t="s">
        <v>134</v>
      </c>
    </row>
    <row r="208" spans="2:4">
      <c r="B208" s="69">
        <v>10317</v>
      </c>
      <c r="C208" s="70" t="s">
        <v>462</v>
      </c>
      <c r="D208" s="70" t="s">
        <v>444</v>
      </c>
    </row>
    <row r="209" spans="2:4">
      <c r="B209" s="69">
        <v>10318</v>
      </c>
      <c r="C209" s="70" t="s">
        <v>463</v>
      </c>
      <c r="D209" s="70" t="s">
        <v>446</v>
      </c>
    </row>
    <row r="210" spans="2:4">
      <c r="B210" s="69">
        <v>10319</v>
      </c>
      <c r="C210" s="70" t="s">
        <v>464</v>
      </c>
      <c r="D210" s="70" t="s">
        <v>448</v>
      </c>
    </row>
    <row r="211" spans="2:4">
      <c r="B211" s="69">
        <v>10320</v>
      </c>
      <c r="C211" s="70" t="s">
        <v>465</v>
      </c>
      <c r="D211" s="70" t="s">
        <v>466</v>
      </c>
    </row>
    <row r="212" spans="2:4">
      <c r="B212" s="69">
        <v>10321</v>
      </c>
      <c r="C212" s="70" t="s">
        <v>467</v>
      </c>
      <c r="D212" s="70" t="s">
        <v>468</v>
      </c>
    </row>
    <row r="213" spans="2:4">
      <c r="B213" s="69">
        <v>10322</v>
      </c>
      <c r="C213" s="70" t="s">
        <v>469</v>
      </c>
      <c r="D213" s="70" t="s">
        <v>470</v>
      </c>
    </row>
    <row r="214" spans="2:4">
      <c r="B214" s="69">
        <v>10323</v>
      </c>
      <c r="C214" s="70" t="s">
        <v>471</v>
      </c>
      <c r="D214" s="70" t="s">
        <v>472</v>
      </c>
    </row>
    <row r="215" spans="2:4">
      <c r="B215" s="69">
        <v>10324</v>
      </c>
      <c r="C215" s="70" t="s">
        <v>473</v>
      </c>
      <c r="D215" s="70" t="s">
        <v>466</v>
      </c>
    </row>
    <row r="216" spans="2:4">
      <c r="B216" s="69">
        <v>10325</v>
      </c>
      <c r="C216" s="70" t="s">
        <v>474</v>
      </c>
      <c r="D216" s="70" t="s">
        <v>468</v>
      </c>
    </row>
    <row r="217" spans="2:4">
      <c r="B217" s="69">
        <v>10326</v>
      </c>
      <c r="C217" s="70" t="s">
        <v>475</v>
      </c>
      <c r="D217" s="70" t="s">
        <v>470</v>
      </c>
    </row>
    <row r="218" spans="2:4">
      <c r="B218" s="69">
        <v>10327</v>
      </c>
      <c r="C218" s="70" t="s">
        <v>476</v>
      </c>
      <c r="D218" s="70" t="s">
        <v>472</v>
      </c>
    </row>
    <row r="219" spans="2:4">
      <c r="B219" s="69">
        <v>10328</v>
      </c>
      <c r="C219" s="70" t="s">
        <v>477</v>
      </c>
      <c r="D219" s="70" t="s">
        <v>466</v>
      </c>
    </row>
    <row r="220" spans="2:4">
      <c r="B220" s="69">
        <v>10329</v>
      </c>
      <c r="C220" s="70" t="s">
        <v>478</v>
      </c>
      <c r="D220" s="70" t="s">
        <v>468</v>
      </c>
    </row>
    <row r="221" spans="2:4">
      <c r="B221" s="69">
        <v>10330</v>
      </c>
      <c r="C221" s="70" t="s">
        <v>479</v>
      </c>
      <c r="D221" s="70" t="s">
        <v>470</v>
      </c>
    </row>
    <row r="222" spans="2:4">
      <c r="B222" s="69">
        <v>10331</v>
      </c>
      <c r="C222" s="70" t="s">
        <v>480</v>
      </c>
      <c r="D222" s="70" t="s">
        <v>472</v>
      </c>
    </row>
    <row r="223" spans="2:4">
      <c r="B223" s="69">
        <v>10332</v>
      </c>
      <c r="C223" s="70" t="s">
        <v>481</v>
      </c>
      <c r="D223" s="70" t="s">
        <v>466</v>
      </c>
    </row>
    <row r="224" spans="2:4">
      <c r="B224" s="69">
        <v>10333</v>
      </c>
      <c r="C224" s="70" t="s">
        <v>482</v>
      </c>
      <c r="D224" s="70" t="s">
        <v>468</v>
      </c>
    </row>
    <row r="225" spans="1:5">
      <c r="B225" s="69">
        <v>10334</v>
      </c>
      <c r="C225" s="70" t="s">
        <v>483</v>
      </c>
      <c r="D225" s="70" t="s">
        <v>470</v>
      </c>
    </row>
    <row r="226" spans="1:5">
      <c r="B226" s="69">
        <v>10335</v>
      </c>
      <c r="C226" s="70" t="s">
        <v>484</v>
      </c>
      <c r="D226" s="70" t="s">
        <v>472</v>
      </c>
    </row>
    <row r="227" spans="1:5">
      <c r="B227" s="69">
        <v>10336</v>
      </c>
      <c r="C227" s="70" t="s">
        <v>485</v>
      </c>
      <c r="D227" s="70" t="s">
        <v>466</v>
      </c>
    </row>
    <row r="228" spans="1:5">
      <c r="B228" s="69">
        <v>10337</v>
      </c>
      <c r="C228" s="70" t="s">
        <v>486</v>
      </c>
      <c r="D228" s="70" t="s">
        <v>468</v>
      </c>
    </row>
    <row r="229" spans="1:5">
      <c r="B229" s="69">
        <v>10338</v>
      </c>
      <c r="C229" s="70" t="s">
        <v>487</v>
      </c>
      <c r="D229" s="70" t="s">
        <v>470</v>
      </c>
    </row>
    <row r="230" spans="1:5">
      <c r="B230" s="69">
        <v>10339</v>
      </c>
      <c r="C230" s="70" t="s">
        <v>488</v>
      </c>
      <c r="D230" s="70" t="s">
        <v>472</v>
      </c>
    </row>
    <row r="231" spans="1:5">
      <c r="B231" s="69">
        <v>10340</v>
      </c>
    </row>
    <row r="232" spans="1:5">
      <c r="A232" s="71">
        <v>2</v>
      </c>
      <c r="B232" s="69">
        <v>10341</v>
      </c>
      <c r="C232" s="70" t="s">
        <v>489</v>
      </c>
      <c r="D232" s="70" t="s">
        <v>222</v>
      </c>
    </row>
    <row r="233" spans="1:5">
      <c r="B233" s="69">
        <v>10342</v>
      </c>
      <c r="C233" s="70" t="s">
        <v>490</v>
      </c>
      <c r="D233" s="70" t="s">
        <v>350</v>
      </c>
      <c r="E233" s="70" t="s">
        <v>222</v>
      </c>
    </row>
    <row r="234" spans="1:5">
      <c r="B234" s="69">
        <v>10343</v>
      </c>
      <c r="C234" s="70" t="s">
        <v>491</v>
      </c>
      <c r="D234" s="70" t="s">
        <v>350</v>
      </c>
      <c r="E234" s="70" t="s">
        <v>223</v>
      </c>
    </row>
    <row r="235" spans="1:5">
      <c r="B235" s="69">
        <v>10344</v>
      </c>
      <c r="C235" s="70" t="s">
        <v>492</v>
      </c>
      <c r="D235" s="70" t="s">
        <v>493</v>
      </c>
    </row>
    <row r="236" spans="1:5">
      <c r="B236" s="69">
        <v>10345</v>
      </c>
      <c r="C236" s="70" t="s">
        <v>494</v>
      </c>
      <c r="D236" s="70" t="s">
        <v>393</v>
      </c>
    </row>
    <row r="237" spans="1:5">
      <c r="B237" s="69">
        <v>10346</v>
      </c>
    </row>
    <row r="238" spans="1:5">
      <c r="B238" s="69">
        <v>10347</v>
      </c>
    </row>
    <row r="239" spans="1:5">
      <c r="B239" s="69">
        <v>10348</v>
      </c>
    </row>
    <row r="240" spans="1:5">
      <c r="B240" s="69">
        <v>10349</v>
      </c>
      <c r="C240" s="70" t="s">
        <v>495</v>
      </c>
      <c r="D240" s="70" t="s">
        <v>94</v>
      </c>
    </row>
    <row r="241" spans="1:5">
      <c r="B241" s="69">
        <v>10350</v>
      </c>
      <c r="C241" s="70" t="s">
        <v>496</v>
      </c>
      <c r="D241" s="70" t="s">
        <v>497</v>
      </c>
    </row>
    <row r="242" spans="1:5">
      <c r="A242" s="71">
        <v>2</v>
      </c>
      <c r="B242" s="69">
        <v>10351</v>
      </c>
      <c r="C242" s="70" t="s">
        <v>498</v>
      </c>
      <c r="D242" s="70" t="s">
        <v>499</v>
      </c>
      <c r="E242" s="70" t="s">
        <v>497</v>
      </c>
    </row>
    <row r="243" spans="1:5">
      <c r="B243" s="69">
        <v>10352</v>
      </c>
    </row>
    <row r="244" spans="1:5">
      <c r="B244" s="69">
        <v>10353</v>
      </c>
    </row>
    <row r="245" spans="1:5">
      <c r="B245" s="69">
        <v>10354</v>
      </c>
      <c r="C245" s="70" t="s">
        <v>500</v>
      </c>
      <c r="D245" s="70" t="s">
        <v>493</v>
      </c>
    </row>
    <row r="246" spans="1:5">
      <c r="B246" s="69">
        <v>10355</v>
      </c>
      <c r="C246" s="70" t="s">
        <v>501</v>
      </c>
      <c r="D246" s="70" t="s">
        <v>502</v>
      </c>
    </row>
    <row r="247" spans="1:5">
      <c r="B247" s="69">
        <v>10356</v>
      </c>
      <c r="C247" s="70" t="s">
        <v>503</v>
      </c>
      <c r="D247" s="70" t="s">
        <v>493</v>
      </c>
    </row>
    <row r="248" spans="1:5">
      <c r="A248" s="71">
        <v>1</v>
      </c>
      <c r="B248" s="69">
        <v>10357</v>
      </c>
      <c r="C248" s="70" t="s">
        <v>504</v>
      </c>
      <c r="D248" s="70" t="s">
        <v>157</v>
      </c>
    </row>
    <row r="249" spans="1:5">
      <c r="B249" s="69">
        <v>10358</v>
      </c>
    </row>
    <row r="250" spans="1:5">
      <c r="B250" s="69">
        <v>10359</v>
      </c>
      <c r="C250" s="70" t="s">
        <v>1370</v>
      </c>
      <c r="D250" s="70" t="s">
        <v>502</v>
      </c>
    </row>
    <row r="251" spans="1:5">
      <c r="A251" s="71">
        <v>0</v>
      </c>
      <c r="B251" s="69">
        <v>10360</v>
      </c>
      <c r="C251" s="70" t="s">
        <v>505</v>
      </c>
      <c r="D251" s="70" t="s">
        <v>497</v>
      </c>
    </row>
    <row r="252" spans="1:5">
      <c r="A252" s="71">
        <v>2</v>
      </c>
      <c r="B252" s="69">
        <v>10361</v>
      </c>
      <c r="C252" s="70" t="s">
        <v>1026</v>
      </c>
      <c r="D252" s="70" t="s">
        <v>499</v>
      </c>
      <c r="E252" s="70" t="s">
        <v>497</v>
      </c>
    </row>
    <row r="253" spans="1:5">
      <c r="B253" s="69">
        <v>10362</v>
      </c>
      <c r="C253" s="70" t="s">
        <v>1037</v>
      </c>
      <c r="D253" s="70" t="s">
        <v>94</v>
      </c>
    </row>
    <row r="254" spans="1:5">
      <c r="B254" s="69" t="s">
        <v>964</v>
      </c>
    </row>
    <row r="255" spans="1:5">
      <c r="B255" s="69">
        <v>10367</v>
      </c>
      <c r="C255" s="70" t="s">
        <v>1040</v>
      </c>
      <c r="D255" s="70" t="s">
        <v>94</v>
      </c>
    </row>
    <row r="256" spans="1:5">
      <c r="B256" s="69" t="s">
        <v>964</v>
      </c>
    </row>
    <row r="257" spans="1:5">
      <c r="A257" s="71">
        <v>4</v>
      </c>
      <c r="B257" s="69">
        <v>10378</v>
      </c>
      <c r="C257" s="70" t="s">
        <v>959</v>
      </c>
      <c r="D257" s="70" t="s">
        <v>371</v>
      </c>
      <c r="E257" s="70" t="s">
        <v>364</v>
      </c>
    </row>
    <row r="258" spans="1:5">
      <c r="B258" s="69">
        <v>10379</v>
      </c>
    </row>
    <row r="259" spans="1:5">
      <c r="A259" s="71">
        <v>0</v>
      </c>
      <c r="B259" s="69">
        <v>10380</v>
      </c>
      <c r="C259" s="70" t="s">
        <v>506</v>
      </c>
      <c r="D259" s="70" t="s">
        <v>346</v>
      </c>
      <c r="E259" s="70" t="s">
        <v>398</v>
      </c>
    </row>
    <row r="260" spans="1:5">
      <c r="B260" s="69">
        <v>10381</v>
      </c>
    </row>
    <row r="261" spans="1:5">
      <c r="B261" s="69">
        <v>10382</v>
      </c>
    </row>
    <row r="262" spans="1:5">
      <c r="B262" s="69">
        <v>10383</v>
      </c>
    </row>
    <row r="263" spans="1:5">
      <c r="B263" s="69">
        <v>10384</v>
      </c>
    </row>
    <row r="264" spans="1:5">
      <c r="A264" s="71">
        <v>0</v>
      </c>
      <c r="B264" s="69">
        <v>10385</v>
      </c>
      <c r="C264" s="70" t="s">
        <v>1013</v>
      </c>
      <c r="D264" s="70" t="s">
        <v>497</v>
      </c>
    </row>
    <row r="265" spans="1:5">
      <c r="B265" s="69" t="s">
        <v>964</v>
      </c>
    </row>
    <row r="266" spans="1:5">
      <c r="B266" s="69">
        <v>10391</v>
      </c>
      <c r="C266" s="70" t="s">
        <v>1082</v>
      </c>
      <c r="D266" s="70" t="s">
        <v>224</v>
      </c>
    </row>
    <row r="267" spans="1:5">
      <c r="B267" s="69" t="s">
        <v>964</v>
      </c>
    </row>
    <row r="268" spans="1:5">
      <c r="A268" s="71">
        <v>2</v>
      </c>
      <c r="B268" s="69">
        <v>10401</v>
      </c>
      <c r="C268" s="70" t="s">
        <v>507</v>
      </c>
      <c r="D268" s="70" t="s">
        <v>285</v>
      </c>
      <c r="E268" s="70" t="s">
        <v>416</v>
      </c>
    </row>
    <row r="269" spans="1:5">
      <c r="B269" s="69">
        <v>10402</v>
      </c>
      <c r="C269" s="70" t="s">
        <v>508</v>
      </c>
      <c r="D269" s="70" t="s">
        <v>416</v>
      </c>
      <c r="E269" s="70" t="s">
        <v>396</v>
      </c>
    </row>
    <row r="270" spans="1:5">
      <c r="B270" s="69">
        <v>10403</v>
      </c>
      <c r="C270" s="70" t="s">
        <v>509</v>
      </c>
      <c r="D270" s="70" t="s">
        <v>412</v>
      </c>
      <c r="E270" s="70" t="s">
        <v>510</v>
      </c>
    </row>
    <row r="271" spans="1:5">
      <c r="B271" s="69">
        <v>10404</v>
      </c>
    </row>
    <row r="272" spans="1:5">
      <c r="B272" s="69">
        <v>10405</v>
      </c>
    </row>
    <row r="273" spans="1:5">
      <c r="A273" s="71">
        <v>2</v>
      </c>
      <c r="B273" s="69">
        <v>10406</v>
      </c>
      <c r="C273" s="70" t="s">
        <v>511</v>
      </c>
      <c r="D273" s="70" t="s">
        <v>285</v>
      </c>
      <c r="E273" s="70" t="s">
        <v>512</v>
      </c>
    </row>
    <row r="274" spans="1:5">
      <c r="B274" s="69">
        <v>10407</v>
      </c>
      <c r="C274" s="70" t="s">
        <v>513</v>
      </c>
      <c r="D274" s="70" t="s">
        <v>512</v>
      </c>
      <c r="E274" s="70" t="s">
        <v>396</v>
      </c>
    </row>
    <row r="275" spans="1:5">
      <c r="B275" s="69">
        <v>10408</v>
      </c>
      <c r="C275" s="70" t="s">
        <v>514</v>
      </c>
      <c r="D275" s="70" t="s">
        <v>512</v>
      </c>
      <c r="E275" s="70" t="s">
        <v>510</v>
      </c>
    </row>
    <row r="276" spans="1:5">
      <c r="B276" s="69">
        <v>10409</v>
      </c>
    </row>
    <row r="277" spans="1:5">
      <c r="B277" s="69">
        <v>10410</v>
      </c>
    </row>
    <row r="278" spans="1:5">
      <c r="A278" s="71">
        <v>2</v>
      </c>
      <c r="B278" s="69">
        <v>10411</v>
      </c>
      <c r="C278" s="70" t="s">
        <v>515</v>
      </c>
      <c r="D278" s="70" t="s">
        <v>285</v>
      </c>
    </row>
    <row r="279" spans="1:5">
      <c r="A279" s="71">
        <v>3</v>
      </c>
      <c r="B279" s="69">
        <v>10412</v>
      </c>
      <c r="C279" s="70" t="s">
        <v>516</v>
      </c>
      <c r="D279" s="70" t="s">
        <v>396</v>
      </c>
    </row>
    <row r="280" spans="1:5">
      <c r="B280" s="69">
        <v>10413</v>
      </c>
      <c r="C280" s="70" t="s">
        <v>517</v>
      </c>
      <c r="D280" s="70" t="s">
        <v>510</v>
      </c>
    </row>
    <row r="281" spans="1:5">
      <c r="B281" s="69">
        <v>10414</v>
      </c>
    </row>
    <row r="282" spans="1:5">
      <c r="B282" s="69">
        <v>10415</v>
      </c>
    </row>
    <row r="283" spans="1:5">
      <c r="A283" s="71">
        <v>2</v>
      </c>
      <c r="B283" s="69">
        <v>10416</v>
      </c>
      <c r="C283" s="70" t="s">
        <v>518</v>
      </c>
      <c r="D283" s="70" t="s">
        <v>378</v>
      </c>
      <c r="E283" s="70" t="s">
        <v>285</v>
      </c>
    </row>
    <row r="284" spans="1:5">
      <c r="B284" s="69">
        <v>10417</v>
      </c>
      <c r="C284" s="70" t="s">
        <v>519</v>
      </c>
      <c r="D284" s="70" t="s">
        <v>94</v>
      </c>
      <c r="E284" s="70" t="s">
        <v>396</v>
      </c>
    </row>
    <row r="285" spans="1:5">
      <c r="B285" s="69">
        <v>10418</v>
      </c>
      <c r="C285" s="70" t="s">
        <v>520</v>
      </c>
      <c r="D285" s="70" t="s">
        <v>380</v>
      </c>
      <c r="E285" s="70" t="s">
        <v>510</v>
      </c>
    </row>
    <row r="286" spans="1:5">
      <c r="B286" s="69">
        <v>10419</v>
      </c>
    </row>
    <row r="287" spans="1:5">
      <c r="B287" s="69">
        <v>10420</v>
      </c>
    </row>
    <row r="288" spans="1:5">
      <c r="A288" s="71">
        <v>2</v>
      </c>
      <c r="B288" s="69">
        <v>10421</v>
      </c>
      <c r="C288" s="70" t="s">
        <v>521</v>
      </c>
      <c r="D288" s="70" t="s">
        <v>279</v>
      </c>
      <c r="E288" s="70" t="s">
        <v>285</v>
      </c>
    </row>
    <row r="289" spans="1:5">
      <c r="B289" s="69">
        <v>10422</v>
      </c>
      <c r="C289" s="70" t="s">
        <v>522</v>
      </c>
      <c r="D289" s="70" t="s">
        <v>396</v>
      </c>
      <c r="E289" s="70" t="s">
        <v>396</v>
      </c>
    </row>
    <row r="290" spans="1:5">
      <c r="B290" s="69">
        <v>10423</v>
      </c>
      <c r="C290" s="70" t="s">
        <v>523</v>
      </c>
      <c r="D290" s="70" t="s">
        <v>398</v>
      </c>
      <c r="E290" s="70" t="s">
        <v>510</v>
      </c>
    </row>
    <row r="291" spans="1:5">
      <c r="B291" s="69">
        <v>10424</v>
      </c>
    </row>
    <row r="292" spans="1:5">
      <c r="B292" s="69">
        <v>10425</v>
      </c>
      <c r="C292" s="70" t="s">
        <v>524</v>
      </c>
      <c r="D292" s="70" t="s">
        <v>525</v>
      </c>
    </row>
    <row r="293" spans="1:5">
      <c r="B293" s="69">
        <v>10426</v>
      </c>
      <c r="C293" s="70" t="s">
        <v>526</v>
      </c>
      <c r="D293" s="70" t="s">
        <v>527</v>
      </c>
    </row>
    <row r="294" spans="1:5">
      <c r="B294" s="69">
        <v>10427</v>
      </c>
    </row>
    <row r="295" spans="1:5">
      <c r="B295" s="69">
        <v>10428</v>
      </c>
      <c r="C295" s="70" t="s">
        <v>873</v>
      </c>
      <c r="D295" s="70" t="s">
        <v>224</v>
      </c>
    </row>
    <row r="296" spans="1:5">
      <c r="B296" s="69" t="s">
        <v>964</v>
      </c>
    </row>
    <row r="297" spans="1:5">
      <c r="A297" s="71">
        <v>1</v>
      </c>
      <c r="B297" s="69">
        <v>10435</v>
      </c>
      <c r="C297" s="70" t="s">
        <v>960</v>
      </c>
      <c r="D297" s="70" t="s">
        <v>285</v>
      </c>
    </row>
    <row r="298" spans="1:5">
      <c r="B298" s="69" t="s">
        <v>964</v>
      </c>
    </row>
    <row r="299" spans="1:5">
      <c r="B299" s="69">
        <v>10451</v>
      </c>
      <c r="C299" s="70" t="s">
        <v>528</v>
      </c>
      <c r="D299" s="70" t="s">
        <v>160</v>
      </c>
    </row>
    <row r="300" spans="1:5">
      <c r="B300" s="69">
        <v>10452</v>
      </c>
      <c r="C300" s="70" t="s">
        <v>529</v>
      </c>
      <c r="D300" s="70" t="s">
        <v>530</v>
      </c>
    </row>
    <row r="301" spans="1:5">
      <c r="B301" s="69">
        <v>10453</v>
      </c>
    </row>
    <row r="302" spans="1:5">
      <c r="B302" s="69">
        <v>10454</v>
      </c>
    </row>
    <row r="303" spans="1:5">
      <c r="B303" s="69">
        <v>10455</v>
      </c>
    </row>
    <row r="304" spans="1:5">
      <c r="A304" s="71">
        <v>2</v>
      </c>
      <c r="B304" s="69">
        <v>10456</v>
      </c>
      <c r="C304" s="70" t="s">
        <v>531</v>
      </c>
      <c r="D304" s="70" t="s">
        <v>497</v>
      </c>
    </row>
    <row r="305" spans="1:5">
      <c r="B305" s="69">
        <v>10457</v>
      </c>
      <c r="C305" s="70" t="s">
        <v>532</v>
      </c>
      <c r="D305" s="70" t="s">
        <v>533</v>
      </c>
    </row>
    <row r="306" spans="1:5">
      <c r="B306" s="69">
        <v>10458</v>
      </c>
      <c r="C306" s="70" t="s">
        <v>534</v>
      </c>
      <c r="D306" s="70" t="s">
        <v>535</v>
      </c>
    </row>
    <row r="307" spans="1:5">
      <c r="B307" s="69">
        <v>10459</v>
      </c>
    </row>
    <row r="308" spans="1:5">
      <c r="B308" s="69">
        <v>10460</v>
      </c>
    </row>
    <row r="309" spans="1:5">
      <c r="B309" s="69">
        <v>10461</v>
      </c>
      <c r="C309" s="70" t="s">
        <v>536</v>
      </c>
      <c r="D309" s="70" t="s">
        <v>160</v>
      </c>
    </row>
    <row r="310" spans="1:5">
      <c r="B310" s="69">
        <v>10462</v>
      </c>
      <c r="C310" s="70" t="s">
        <v>537</v>
      </c>
      <c r="D310" s="70" t="s">
        <v>530</v>
      </c>
    </row>
    <row r="311" spans="1:5">
      <c r="A311" s="71">
        <v>4</v>
      </c>
      <c r="B311" s="69">
        <v>10463</v>
      </c>
      <c r="C311" s="70" t="s">
        <v>869</v>
      </c>
      <c r="D311" s="70" t="s">
        <v>538</v>
      </c>
    </row>
    <row r="312" spans="1:5">
      <c r="B312" s="69">
        <v>10464</v>
      </c>
    </row>
    <row r="313" spans="1:5">
      <c r="B313" s="69">
        <v>10465</v>
      </c>
      <c r="C313" s="70" t="s">
        <v>539</v>
      </c>
      <c r="D313" s="70" t="s">
        <v>156</v>
      </c>
      <c r="E313" s="70" t="s">
        <v>279</v>
      </c>
    </row>
    <row r="314" spans="1:5">
      <c r="B314" s="69">
        <v>10466</v>
      </c>
      <c r="C314" s="70" t="s">
        <v>540</v>
      </c>
      <c r="D314" s="70" t="s">
        <v>160</v>
      </c>
      <c r="E314" s="70" t="s">
        <v>279</v>
      </c>
    </row>
    <row r="315" spans="1:5">
      <c r="B315" s="69">
        <v>10467</v>
      </c>
      <c r="C315" s="70" t="s">
        <v>541</v>
      </c>
      <c r="D315" s="70" t="s">
        <v>530</v>
      </c>
      <c r="E315" s="70" t="s">
        <v>287</v>
      </c>
    </row>
    <row r="316" spans="1:5">
      <c r="B316" s="69">
        <v>10468</v>
      </c>
      <c r="C316" s="70" t="s">
        <v>542</v>
      </c>
      <c r="D316" s="70" t="s">
        <v>538</v>
      </c>
      <c r="E316" s="70" t="s">
        <v>287</v>
      </c>
    </row>
    <row r="317" spans="1:5">
      <c r="B317" s="69">
        <v>10469</v>
      </c>
    </row>
    <row r="318" spans="1:5">
      <c r="A318" s="71">
        <v>0</v>
      </c>
      <c r="B318" s="69">
        <v>10470</v>
      </c>
      <c r="C318" s="70" t="s">
        <v>543</v>
      </c>
      <c r="D318" s="70" t="s">
        <v>544</v>
      </c>
    </row>
    <row r="319" spans="1:5">
      <c r="B319" s="69">
        <v>10471</v>
      </c>
      <c r="C319" s="70" t="s">
        <v>545</v>
      </c>
      <c r="D319" s="70" t="s">
        <v>546</v>
      </c>
    </row>
    <row r="320" spans="1:5">
      <c r="B320" s="69">
        <v>10472</v>
      </c>
      <c r="C320" s="70" t="s">
        <v>547</v>
      </c>
      <c r="D320" s="70" t="s">
        <v>548</v>
      </c>
    </row>
    <row r="321" spans="1:6">
      <c r="B321" s="69">
        <v>10473</v>
      </c>
      <c r="C321" s="70" t="s">
        <v>549</v>
      </c>
      <c r="D321" s="70" t="s">
        <v>550</v>
      </c>
    </row>
    <row r="322" spans="1:6">
      <c r="B322" s="69" t="s">
        <v>964</v>
      </c>
    </row>
    <row r="323" spans="1:6">
      <c r="A323" s="71">
        <v>0</v>
      </c>
      <c r="B323" s="69">
        <v>10484</v>
      </c>
      <c r="C323" s="70" t="s">
        <v>1042</v>
      </c>
      <c r="D323" s="70" t="s">
        <v>1041</v>
      </c>
    </row>
    <row r="324" spans="1:6">
      <c r="B324" s="69" t="s">
        <v>964</v>
      </c>
    </row>
    <row r="325" spans="1:6" s="130" customFormat="1">
      <c r="B325" s="128">
        <v>10505</v>
      </c>
      <c r="C325" s="129" t="s">
        <v>551</v>
      </c>
      <c r="D325" s="129" t="s">
        <v>552</v>
      </c>
      <c r="E325" s="129"/>
      <c r="F325" s="129"/>
    </row>
    <row r="326" spans="1:6" s="130" customFormat="1">
      <c r="B326" s="128">
        <v>10506</v>
      </c>
      <c r="C326" s="129" t="s">
        <v>553</v>
      </c>
      <c r="D326" s="129" t="s">
        <v>552</v>
      </c>
      <c r="E326" s="129"/>
      <c r="F326" s="129"/>
    </row>
    <row r="327" spans="1:6" s="130" customFormat="1">
      <c r="B327" s="128">
        <v>10507</v>
      </c>
      <c r="C327" s="129" t="s">
        <v>554</v>
      </c>
      <c r="D327" s="129" t="s">
        <v>552</v>
      </c>
      <c r="E327" s="129"/>
      <c r="F327" s="129"/>
    </row>
    <row r="328" spans="1:6" s="130" customFormat="1">
      <c r="B328" s="128">
        <v>10508</v>
      </c>
      <c r="C328" s="129" t="s">
        <v>555</v>
      </c>
      <c r="D328" s="129" t="s">
        <v>552</v>
      </c>
      <c r="E328" s="129"/>
      <c r="F328" s="129"/>
    </row>
    <row r="329" spans="1:6" s="130" customFormat="1">
      <c r="B329" s="128">
        <v>10509</v>
      </c>
      <c r="C329" s="129" t="s">
        <v>556</v>
      </c>
      <c r="D329" s="129" t="s">
        <v>552</v>
      </c>
      <c r="E329" s="129"/>
      <c r="F329" s="129"/>
    </row>
    <row r="330" spans="1:6">
      <c r="B330" s="69" t="s">
        <v>964</v>
      </c>
    </row>
    <row r="331" spans="1:6" s="132" customFormat="1">
      <c r="B331" s="131">
        <v>10521</v>
      </c>
      <c r="C331" s="133" t="s">
        <v>557</v>
      </c>
      <c r="D331" s="133" t="s">
        <v>558</v>
      </c>
      <c r="E331" s="133"/>
      <c r="F331" s="133"/>
    </row>
    <row r="332" spans="1:6" s="132" customFormat="1">
      <c r="B332" s="131">
        <v>10522</v>
      </c>
      <c r="C332" s="133" t="s">
        <v>559</v>
      </c>
      <c r="D332" s="133" t="s">
        <v>558</v>
      </c>
      <c r="E332" s="133"/>
      <c r="F332" s="133"/>
    </row>
    <row r="333" spans="1:6" s="132" customFormat="1">
      <c r="B333" s="131">
        <v>10523</v>
      </c>
      <c r="C333" s="133" t="s">
        <v>560</v>
      </c>
      <c r="D333" s="133" t="s">
        <v>558</v>
      </c>
      <c r="E333" s="133"/>
      <c r="F333" s="133"/>
    </row>
    <row r="334" spans="1:6" s="132" customFormat="1">
      <c r="B334" s="131">
        <v>10524</v>
      </c>
      <c r="C334" s="133" t="s">
        <v>561</v>
      </c>
      <c r="D334" s="133" t="s">
        <v>558</v>
      </c>
      <c r="E334" s="133"/>
      <c r="F334" s="133"/>
    </row>
    <row r="335" spans="1:6" s="132" customFormat="1">
      <c r="B335" s="131">
        <v>10525</v>
      </c>
      <c r="C335" s="133" t="s">
        <v>562</v>
      </c>
      <c r="D335" s="133" t="s">
        <v>558</v>
      </c>
      <c r="E335" s="133"/>
      <c r="F335" s="133"/>
    </row>
    <row r="336" spans="1:6">
      <c r="B336" s="69" t="s">
        <v>964</v>
      </c>
    </row>
    <row r="337" spans="2:6" s="130" customFormat="1">
      <c r="B337" s="128">
        <v>10537</v>
      </c>
      <c r="C337" s="129" t="s">
        <v>563</v>
      </c>
      <c r="D337" s="129" t="s">
        <v>564</v>
      </c>
      <c r="E337" s="129"/>
      <c r="F337" s="129"/>
    </row>
    <row r="338" spans="2:6" s="130" customFormat="1">
      <c r="B338" s="128">
        <v>10538</v>
      </c>
      <c r="C338" s="129" t="s">
        <v>565</v>
      </c>
      <c r="D338" s="129" t="s">
        <v>564</v>
      </c>
      <c r="E338" s="129"/>
      <c r="F338" s="129"/>
    </row>
    <row r="339" spans="2:6" s="130" customFormat="1">
      <c r="B339" s="128">
        <v>10539</v>
      </c>
      <c r="C339" s="129" t="s">
        <v>566</v>
      </c>
      <c r="D339" s="129" t="s">
        <v>564</v>
      </c>
      <c r="E339" s="129"/>
      <c r="F339" s="129"/>
    </row>
    <row r="340" spans="2:6" s="130" customFormat="1">
      <c r="B340" s="128">
        <v>10540</v>
      </c>
      <c r="C340" s="129" t="s">
        <v>567</v>
      </c>
      <c r="D340" s="129" t="s">
        <v>564</v>
      </c>
      <c r="E340" s="129"/>
      <c r="F340" s="129"/>
    </row>
    <row r="341" spans="2:6" s="130" customFormat="1">
      <c r="B341" s="128">
        <v>10541</v>
      </c>
      <c r="C341" s="129" t="s">
        <v>568</v>
      </c>
      <c r="D341" s="129" t="s">
        <v>564</v>
      </c>
      <c r="E341" s="129"/>
      <c r="F341" s="129"/>
    </row>
    <row r="342" spans="2:6">
      <c r="B342" s="69" t="s">
        <v>964</v>
      </c>
    </row>
    <row r="343" spans="2:6" s="132" customFormat="1">
      <c r="B343" s="131">
        <v>10553</v>
      </c>
      <c r="C343" s="133" t="s">
        <v>569</v>
      </c>
      <c r="D343" s="133" t="s">
        <v>570</v>
      </c>
      <c r="E343" s="133"/>
      <c r="F343" s="133"/>
    </row>
    <row r="344" spans="2:6" s="132" customFormat="1">
      <c r="B344" s="131">
        <v>10554</v>
      </c>
      <c r="C344" s="133" t="s">
        <v>571</v>
      </c>
      <c r="D344" s="133" t="s">
        <v>570</v>
      </c>
      <c r="E344" s="133"/>
      <c r="F344" s="133"/>
    </row>
    <row r="345" spans="2:6" s="132" customFormat="1">
      <c r="B345" s="131">
        <v>10555</v>
      </c>
      <c r="C345" s="133" t="s">
        <v>572</v>
      </c>
      <c r="D345" s="133" t="s">
        <v>570</v>
      </c>
      <c r="E345" s="133"/>
      <c r="F345" s="133"/>
    </row>
    <row r="346" spans="2:6" s="132" customFormat="1">
      <c r="B346" s="131">
        <v>10556</v>
      </c>
      <c r="C346" s="133" t="s">
        <v>573</v>
      </c>
      <c r="D346" s="133" t="s">
        <v>570</v>
      </c>
      <c r="E346" s="133"/>
      <c r="F346" s="133"/>
    </row>
    <row r="347" spans="2:6" s="132" customFormat="1">
      <c r="B347" s="131">
        <v>10557</v>
      </c>
      <c r="C347" s="133" t="s">
        <v>574</v>
      </c>
      <c r="D347" s="133" t="s">
        <v>570</v>
      </c>
      <c r="E347" s="133"/>
      <c r="F347" s="133"/>
    </row>
    <row r="348" spans="2:6">
      <c r="B348" s="69" t="s">
        <v>964</v>
      </c>
    </row>
    <row r="349" spans="2:6" s="130" customFormat="1">
      <c r="B349" s="128">
        <v>10569</v>
      </c>
      <c r="C349" s="129" t="s">
        <v>575</v>
      </c>
      <c r="D349" s="129" t="s">
        <v>576</v>
      </c>
      <c r="E349" s="129"/>
      <c r="F349" s="129"/>
    </row>
    <row r="350" spans="2:6" s="130" customFormat="1">
      <c r="B350" s="128">
        <v>10570</v>
      </c>
      <c r="C350" s="129" t="s">
        <v>577</v>
      </c>
      <c r="D350" s="129" t="s">
        <v>576</v>
      </c>
      <c r="E350" s="129"/>
      <c r="F350" s="129"/>
    </row>
    <row r="351" spans="2:6" s="130" customFormat="1">
      <c r="B351" s="128">
        <v>10571</v>
      </c>
      <c r="C351" s="129" t="s">
        <v>578</v>
      </c>
      <c r="D351" s="129" t="s">
        <v>576</v>
      </c>
      <c r="E351" s="129"/>
      <c r="F351" s="129"/>
    </row>
    <row r="352" spans="2:6" s="130" customFormat="1">
      <c r="B352" s="128">
        <v>10572</v>
      </c>
      <c r="C352" s="129" t="s">
        <v>579</v>
      </c>
      <c r="D352" s="129" t="s">
        <v>576</v>
      </c>
      <c r="E352" s="129"/>
      <c r="F352" s="129"/>
    </row>
    <row r="353" spans="2:6" s="130" customFormat="1">
      <c r="B353" s="128">
        <v>10573</v>
      </c>
      <c r="C353" s="129" t="s">
        <v>580</v>
      </c>
      <c r="D353" s="129" t="s">
        <v>576</v>
      </c>
      <c r="E353" s="129"/>
      <c r="F353" s="129"/>
    </row>
    <row r="354" spans="2:6">
      <c r="B354" s="69" t="s">
        <v>964</v>
      </c>
    </row>
    <row r="355" spans="2:6" s="132" customFormat="1">
      <c r="B355" s="131">
        <v>10585</v>
      </c>
      <c r="C355" s="133" t="s">
        <v>581</v>
      </c>
      <c r="D355" s="133" t="s">
        <v>582</v>
      </c>
      <c r="E355" s="133"/>
      <c r="F355" s="133"/>
    </row>
    <row r="356" spans="2:6" s="132" customFormat="1">
      <c r="B356" s="131">
        <v>10586</v>
      </c>
      <c r="C356" s="133" t="s">
        <v>583</v>
      </c>
      <c r="D356" s="133" t="s">
        <v>582</v>
      </c>
      <c r="E356" s="133"/>
      <c r="F356" s="133"/>
    </row>
    <row r="357" spans="2:6" s="132" customFormat="1">
      <c r="B357" s="131">
        <v>10587</v>
      </c>
      <c r="C357" s="133" t="s">
        <v>584</v>
      </c>
      <c r="D357" s="133" t="s">
        <v>582</v>
      </c>
      <c r="E357" s="133"/>
      <c r="F357" s="133"/>
    </row>
    <row r="358" spans="2:6" s="132" customFormat="1">
      <c r="B358" s="131">
        <v>10588</v>
      </c>
      <c r="C358" s="133" t="s">
        <v>585</v>
      </c>
      <c r="D358" s="133" t="s">
        <v>582</v>
      </c>
      <c r="E358" s="133"/>
      <c r="F358" s="133"/>
    </row>
    <row r="359" spans="2:6" s="132" customFormat="1">
      <c r="B359" s="131">
        <v>10589</v>
      </c>
      <c r="C359" s="133" t="s">
        <v>586</v>
      </c>
      <c r="D359" s="133" t="s">
        <v>582</v>
      </c>
      <c r="E359" s="133"/>
      <c r="F359" s="133"/>
    </row>
    <row r="360" spans="2:6">
      <c r="B360" s="69" t="s">
        <v>964</v>
      </c>
    </row>
    <row r="361" spans="2:6" s="130" customFormat="1">
      <c r="B361" s="128">
        <v>10601</v>
      </c>
      <c r="C361" s="129" t="s">
        <v>587</v>
      </c>
      <c r="D361" s="129" t="s">
        <v>588</v>
      </c>
      <c r="E361" s="129"/>
      <c r="F361" s="129"/>
    </row>
    <row r="362" spans="2:6" s="130" customFormat="1">
      <c r="B362" s="128">
        <v>10602</v>
      </c>
      <c r="C362" s="129" t="s">
        <v>589</v>
      </c>
      <c r="D362" s="129" t="s">
        <v>588</v>
      </c>
      <c r="E362" s="129"/>
      <c r="F362" s="129"/>
    </row>
    <row r="363" spans="2:6" s="130" customFormat="1">
      <c r="B363" s="128">
        <v>10603</v>
      </c>
      <c r="C363" s="129" t="s">
        <v>590</v>
      </c>
      <c r="D363" s="129" t="s">
        <v>588</v>
      </c>
      <c r="E363" s="129"/>
      <c r="F363" s="129"/>
    </row>
    <row r="364" spans="2:6" s="130" customFormat="1">
      <c r="B364" s="128">
        <v>10604</v>
      </c>
      <c r="C364" s="129" t="s">
        <v>591</v>
      </c>
      <c r="D364" s="129" t="s">
        <v>588</v>
      </c>
      <c r="E364" s="129"/>
      <c r="F364" s="129"/>
    </row>
    <row r="365" spans="2:6" s="130" customFormat="1">
      <c r="B365" s="128">
        <v>10605</v>
      </c>
      <c r="C365" s="129" t="s">
        <v>592</v>
      </c>
      <c r="D365" s="129" t="s">
        <v>588</v>
      </c>
      <c r="E365" s="129"/>
      <c r="F365" s="129"/>
    </row>
    <row r="366" spans="2:6">
      <c r="B366" s="69" t="s">
        <v>964</v>
      </c>
    </row>
    <row r="367" spans="2:6" s="132" customFormat="1">
      <c r="B367" s="131">
        <v>10633</v>
      </c>
      <c r="C367" s="133" t="s">
        <v>593</v>
      </c>
      <c r="D367" s="133" t="s">
        <v>594</v>
      </c>
      <c r="E367" s="133"/>
      <c r="F367" s="133"/>
    </row>
    <row r="368" spans="2:6" s="132" customFormat="1">
      <c r="B368" s="131">
        <v>10634</v>
      </c>
      <c r="C368" s="133" t="s">
        <v>595</v>
      </c>
      <c r="D368" s="133" t="s">
        <v>594</v>
      </c>
      <c r="E368" s="133"/>
      <c r="F368" s="133"/>
    </row>
    <row r="369" spans="2:6" s="132" customFormat="1">
      <c r="B369" s="131">
        <v>10635</v>
      </c>
      <c r="C369" s="133" t="s">
        <v>596</v>
      </c>
      <c r="D369" s="133" t="s">
        <v>594</v>
      </c>
      <c r="E369" s="133"/>
      <c r="F369" s="133"/>
    </row>
    <row r="370" spans="2:6" s="132" customFormat="1">
      <c r="B370" s="131">
        <v>10636</v>
      </c>
      <c r="C370" s="133" t="s">
        <v>597</v>
      </c>
      <c r="D370" s="133" t="s">
        <v>594</v>
      </c>
      <c r="E370" s="133"/>
      <c r="F370" s="133"/>
    </row>
    <row r="371" spans="2:6" s="132" customFormat="1">
      <c r="B371" s="131">
        <v>10637</v>
      </c>
      <c r="C371" s="133" t="s">
        <v>598</v>
      </c>
      <c r="D371" s="133" t="s">
        <v>594</v>
      </c>
      <c r="E371" s="133"/>
      <c r="F371" s="133"/>
    </row>
    <row r="372" spans="2:6">
      <c r="B372" s="69" t="s">
        <v>964</v>
      </c>
    </row>
    <row r="373" spans="2:6" s="130" customFormat="1">
      <c r="B373" s="128">
        <v>10649</v>
      </c>
      <c r="C373" s="129" t="s">
        <v>599</v>
      </c>
      <c r="D373" s="129" t="s">
        <v>600</v>
      </c>
      <c r="E373" s="129"/>
      <c r="F373" s="129"/>
    </row>
    <row r="374" spans="2:6" s="130" customFormat="1">
      <c r="B374" s="128">
        <v>10650</v>
      </c>
      <c r="C374" s="129" t="s">
        <v>601</v>
      </c>
      <c r="D374" s="129" t="s">
        <v>600</v>
      </c>
      <c r="E374" s="129"/>
      <c r="F374" s="129"/>
    </row>
    <row r="375" spans="2:6" s="130" customFormat="1">
      <c r="B375" s="128">
        <v>10651</v>
      </c>
      <c r="C375" s="129" t="s">
        <v>602</v>
      </c>
      <c r="D375" s="129" t="s">
        <v>600</v>
      </c>
      <c r="E375" s="129"/>
      <c r="F375" s="129"/>
    </row>
    <row r="376" spans="2:6" s="130" customFormat="1">
      <c r="B376" s="128">
        <v>10652</v>
      </c>
      <c r="C376" s="129" t="s">
        <v>603</v>
      </c>
      <c r="D376" s="129" t="s">
        <v>600</v>
      </c>
      <c r="E376" s="129"/>
      <c r="F376" s="129"/>
    </row>
    <row r="377" spans="2:6" s="130" customFormat="1">
      <c r="B377" s="128">
        <v>10653</v>
      </c>
      <c r="C377" s="129" t="s">
        <v>604</v>
      </c>
      <c r="D377" s="129" t="s">
        <v>600</v>
      </c>
      <c r="E377" s="129"/>
      <c r="F377" s="129"/>
    </row>
    <row r="378" spans="2:6">
      <c r="B378" s="69" t="s">
        <v>964</v>
      </c>
    </row>
    <row r="379" spans="2:6" s="132" customFormat="1">
      <c r="B379" s="131">
        <v>10665</v>
      </c>
      <c r="C379" s="133" t="s">
        <v>605</v>
      </c>
      <c r="D379" s="133" t="s">
        <v>606</v>
      </c>
      <c r="E379" s="133"/>
      <c r="F379" s="133"/>
    </row>
    <row r="380" spans="2:6" s="132" customFormat="1">
      <c r="B380" s="131">
        <v>10666</v>
      </c>
      <c r="C380" s="133" t="s">
        <v>607</v>
      </c>
      <c r="D380" s="133" t="s">
        <v>606</v>
      </c>
      <c r="E380" s="133"/>
      <c r="F380" s="133"/>
    </row>
    <row r="381" spans="2:6" s="132" customFormat="1">
      <c r="B381" s="131">
        <v>10667</v>
      </c>
      <c r="C381" s="133" t="s">
        <v>608</v>
      </c>
      <c r="D381" s="133" t="s">
        <v>606</v>
      </c>
      <c r="E381" s="133"/>
      <c r="F381" s="133"/>
    </row>
    <row r="382" spans="2:6" s="132" customFormat="1">
      <c r="B382" s="131">
        <v>10668</v>
      </c>
      <c r="C382" s="133" t="s">
        <v>609</v>
      </c>
      <c r="D382" s="133" t="s">
        <v>606</v>
      </c>
      <c r="E382" s="133"/>
      <c r="F382" s="133"/>
    </row>
    <row r="383" spans="2:6" s="132" customFormat="1">
      <c r="B383" s="131">
        <v>10669</v>
      </c>
      <c r="C383" s="133" t="s">
        <v>610</v>
      </c>
      <c r="D383" s="133" t="s">
        <v>606</v>
      </c>
      <c r="E383" s="133"/>
      <c r="F383" s="133"/>
    </row>
    <row r="384" spans="2:6">
      <c r="B384" s="69" t="s">
        <v>964</v>
      </c>
    </row>
    <row r="385" spans="1:7" s="130" customFormat="1">
      <c r="B385" s="128">
        <v>10677</v>
      </c>
      <c r="C385" s="129" t="s">
        <v>862</v>
      </c>
      <c r="D385" s="129" t="s">
        <v>667</v>
      </c>
      <c r="E385" s="129" t="s">
        <v>552</v>
      </c>
      <c r="F385" s="129"/>
    </row>
    <row r="386" spans="1:7">
      <c r="B386" s="69" t="s">
        <v>964</v>
      </c>
    </row>
    <row r="387" spans="1:7" s="130" customFormat="1">
      <c r="A387" s="130">
        <v>0</v>
      </c>
      <c r="B387" s="128">
        <v>10685</v>
      </c>
      <c r="C387" s="129" t="s">
        <v>1081</v>
      </c>
      <c r="D387" s="129" t="s">
        <v>552</v>
      </c>
      <c r="E387" s="129" t="s">
        <v>156</v>
      </c>
      <c r="F387" s="129"/>
    </row>
    <row r="388" spans="1:7" s="130" customFormat="1">
      <c r="B388" s="128">
        <v>10686</v>
      </c>
      <c r="C388" s="129" t="s">
        <v>1089</v>
      </c>
      <c r="D388" s="129" t="s">
        <v>94</v>
      </c>
      <c r="E388" s="129"/>
      <c r="F388" s="129"/>
    </row>
    <row r="389" spans="1:7">
      <c r="B389" s="69" t="s">
        <v>964</v>
      </c>
    </row>
    <row r="390" spans="1:7" s="130" customFormat="1">
      <c r="B390" s="128">
        <v>10700</v>
      </c>
      <c r="C390" s="129" t="s">
        <v>861</v>
      </c>
      <c r="D390" s="129" t="s">
        <v>667</v>
      </c>
      <c r="E390" s="129"/>
      <c r="F390" s="129"/>
    </row>
    <row r="391" spans="1:7">
      <c r="B391" s="69" t="s">
        <v>964</v>
      </c>
    </row>
    <row r="392" spans="1:7" s="130" customFormat="1">
      <c r="B392" s="128">
        <v>10704</v>
      </c>
      <c r="C392" s="129" t="s">
        <v>1069</v>
      </c>
      <c r="D392" s="129" t="s">
        <v>94</v>
      </c>
      <c r="E392" s="129"/>
      <c r="F392" s="129"/>
    </row>
    <row r="393" spans="1:7">
      <c r="B393" s="69" t="s">
        <v>964</v>
      </c>
    </row>
    <row r="394" spans="1:7">
      <c r="B394" s="69">
        <v>10715</v>
      </c>
      <c r="C394" s="70" t="s">
        <v>961</v>
      </c>
      <c r="D394" s="70" t="s">
        <v>94</v>
      </c>
    </row>
    <row r="395" spans="1:7">
      <c r="B395" s="69" t="s">
        <v>964</v>
      </c>
    </row>
    <row r="396" spans="1:7">
      <c r="B396" s="69">
        <v>10723</v>
      </c>
      <c r="C396" s="70" t="s">
        <v>1072</v>
      </c>
      <c r="D396" s="70" t="s">
        <v>94</v>
      </c>
      <c r="G396" s="71" t="s">
        <v>1073</v>
      </c>
    </row>
    <row r="397" spans="1:7">
      <c r="B397" s="69" t="s">
        <v>964</v>
      </c>
    </row>
    <row r="398" spans="1:7">
      <c r="B398" s="69">
        <v>10805</v>
      </c>
      <c r="C398" s="70" t="s">
        <v>611</v>
      </c>
      <c r="D398" s="70" t="s">
        <v>156</v>
      </c>
      <c r="E398" s="70" t="s">
        <v>94</v>
      </c>
    </row>
    <row r="399" spans="1:7">
      <c r="B399" s="69">
        <v>10806</v>
      </c>
      <c r="C399" s="70" t="s">
        <v>612</v>
      </c>
      <c r="D399" s="70" t="s">
        <v>224</v>
      </c>
    </row>
    <row r="400" spans="1:7">
      <c r="B400" s="69">
        <v>10807</v>
      </c>
      <c r="C400" s="70" t="s">
        <v>613</v>
      </c>
      <c r="D400" s="70" t="s">
        <v>224</v>
      </c>
    </row>
    <row r="401" spans="1:5">
      <c r="B401" s="69">
        <v>10808</v>
      </c>
    </row>
    <row r="402" spans="1:5">
      <c r="B402" s="69">
        <v>10809</v>
      </c>
    </row>
    <row r="403" spans="1:5">
      <c r="B403" s="69">
        <v>10810</v>
      </c>
      <c r="C403" s="70" t="s">
        <v>1083</v>
      </c>
      <c r="D403" s="70" t="s">
        <v>1084</v>
      </c>
    </row>
    <row r="404" spans="1:5">
      <c r="A404" s="71">
        <v>2</v>
      </c>
      <c r="B404" s="69">
        <v>10811</v>
      </c>
      <c r="C404" s="70" t="s">
        <v>614</v>
      </c>
      <c r="D404" s="70" t="s">
        <v>231</v>
      </c>
    </row>
    <row r="405" spans="1:5">
      <c r="B405" s="69">
        <v>10812</v>
      </c>
    </row>
    <row r="406" spans="1:5">
      <c r="B406" s="69">
        <v>10813</v>
      </c>
    </row>
    <row r="407" spans="1:5">
      <c r="B407" s="69">
        <v>10814</v>
      </c>
      <c r="C407" s="70" t="s">
        <v>615</v>
      </c>
      <c r="D407" s="70" t="s">
        <v>214</v>
      </c>
    </row>
    <row r="408" spans="1:5">
      <c r="B408" s="69">
        <v>10815</v>
      </c>
    </row>
    <row r="409" spans="1:5">
      <c r="B409" s="69">
        <v>10816</v>
      </c>
    </row>
    <row r="410" spans="1:5">
      <c r="B410" s="69">
        <v>10817</v>
      </c>
    </row>
    <row r="411" spans="1:5">
      <c r="B411" s="69">
        <v>10818</v>
      </c>
    </row>
    <row r="412" spans="1:5">
      <c r="B412" s="69">
        <v>10819</v>
      </c>
    </row>
    <row r="413" spans="1:5">
      <c r="B413" s="69">
        <v>10820</v>
      </c>
      <c r="C413" s="70" t="s">
        <v>616</v>
      </c>
      <c r="D413" s="70" t="s">
        <v>214</v>
      </c>
    </row>
    <row r="414" spans="1:5">
      <c r="B414" s="69" t="s">
        <v>964</v>
      </c>
      <c r="C414" s="70" t="s">
        <v>1060</v>
      </c>
      <c r="D414" s="70" t="s">
        <v>963</v>
      </c>
    </row>
    <row r="415" spans="1:5">
      <c r="B415" s="69">
        <v>10822</v>
      </c>
      <c r="C415" s="70" t="s">
        <v>617</v>
      </c>
      <c r="D415" s="70" t="s">
        <v>159</v>
      </c>
      <c r="E415" s="70" t="s">
        <v>279</v>
      </c>
    </row>
    <row r="416" spans="1:5">
      <c r="B416" s="69">
        <v>10823</v>
      </c>
      <c r="C416" s="70" t="s">
        <v>618</v>
      </c>
      <c r="D416" s="70" t="s">
        <v>619</v>
      </c>
      <c r="E416" s="70" t="s">
        <v>279</v>
      </c>
    </row>
    <row r="417" spans="1:5">
      <c r="B417" s="69">
        <v>10824</v>
      </c>
      <c r="C417" s="70" t="s">
        <v>620</v>
      </c>
      <c r="D417" s="70" t="s">
        <v>619</v>
      </c>
      <c r="E417" s="70" t="s">
        <v>287</v>
      </c>
    </row>
    <row r="418" spans="1:5">
      <c r="B418" s="69" t="s">
        <v>964</v>
      </c>
      <c r="C418" s="70" t="s">
        <v>1055</v>
      </c>
      <c r="D418" s="70" t="s">
        <v>963</v>
      </c>
    </row>
    <row r="419" spans="1:5">
      <c r="A419" s="71">
        <v>2</v>
      </c>
      <c r="B419" s="69">
        <v>10826</v>
      </c>
      <c r="C419" s="70" t="s">
        <v>621</v>
      </c>
      <c r="D419" s="70" t="s">
        <v>159</v>
      </c>
      <c r="E419" s="70" t="s">
        <v>214</v>
      </c>
    </row>
    <row r="420" spans="1:5">
      <c r="B420" s="69">
        <v>10827</v>
      </c>
      <c r="C420" s="70" t="s">
        <v>622</v>
      </c>
      <c r="D420" s="70" t="s">
        <v>619</v>
      </c>
      <c r="E420" s="70" t="s">
        <v>214</v>
      </c>
    </row>
    <row r="421" spans="1:5">
      <c r="B421" s="69">
        <v>10828</v>
      </c>
      <c r="C421" s="70" t="s">
        <v>623</v>
      </c>
      <c r="D421" s="70" t="s">
        <v>619</v>
      </c>
      <c r="E421" s="70" t="s">
        <v>289</v>
      </c>
    </row>
    <row r="422" spans="1:5">
      <c r="B422" s="69" t="s">
        <v>964</v>
      </c>
      <c r="C422" s="70" t="s">
        <v>1056</v>
      </c>
      <c r="D422" s="70" t="s">
        <v>963</v>
      </c>
    </row>
    <row r="423" spans="1:5">
      <c r="B423" s="69">
        <v>10830</v>
      </c>
      <c r="C423" s="70" t="s">
        <v>624</v>
      </c>
      <c r="D423" s="70" t="s">
        <v>159</v>
      </c>
      <c r="E423" s="70" t="s">
        <v>416</v>
      </c>
    </row>
    <row r="424" spans="1:5">
      <c r="B424" s="69">
        <v>10831</v>
      </c>
      <c r="C424" s="70" t="s">
        <v>625</v>
      </c>
      <c r="D424" s="70" t="s">
        <v>619</v>
      </c>
      <c r="E424" s="70" t="s">
        <v>416</v>
      </c>
    </row>
    <row r="425" spans="1:5">
      <c r="B425" s="69">
        <v>10832</v>
      </c>
      <c r="C425" s="70" t="s">
        <v>626</v>
      </c>
      <c r="D425" s="70" t="s">
        <v>619</v>
      </c>
      <c r="E425" s="70" t="s">
        <v>412</v>
      </c>
    </row>
    <row r="426" spans="1:5">
      <c r="B426" s="69" t="s">
        <v>964</v>
      </c>
      <c r="C426" s="70" t="s">
        <v>1057</v>
      </c>
      <c r="D426" s="70" t="s">
        <v>963</v>
      </c>
    </row>
    <row r="427" spans="1:5">
      <c r="A427" s="71">
        <v>2</v>
      </c>
      <c r="B427" s="69">
        <v>10834</v>
      </c>
      <c r="C427" s="70" t="s">
        <v>627</v>
      </c>
      <c r="D427" s="70" t="s">
        <v>159</v>
      </c>
      <c r="E427" s="70" t="s">
        <v>378</v>
      </c>
    </row>
    <row r="428" spans="1:5">
      <c r="B428" s="69">
        <v>10835</v>
      </c>
      <c r="C428" s="70" t="s">
        <v>628</v>
      </c>
      <c r="D428" s="70" t="s">
        <v>619</v>
      </c>
      <c r="E428" s="70" t="s">
        <v>94</v>
      </c>
    </row>
    <row r="429" spans="1:5">
      <c r="B429" s="69">
        <v>10836</v>
      </c>
      <c r="C429" s="70" t="s">
        <v>629</v>
      </c>
      <c r="D429" s="70" t="s">
        <v>619</v>
      </c>
      <c r="E429" s="70" t="s">
        <v>380</v>
      </c>
    </row>
    <row r="430" spans="1:5">
      <c r="B430" s="69">
        <v>10837</v>
      </c>
    </row>
    <row r="431" spans="1:5">
      <c r="B431" s="69">
        <v>10838</v>
      </c>
    </row>
    <row r="432" spans="1:5">
      <c r="B432" s="69">
        <v>10839</v>
      </c>
    </row>
    <row r="433" spans="1:5">
      <c r="B433" s="69" t="s">
        <v>964</v>
      </c>
      <c r="C433" s="70" t="s">
        <v>1058</v>
      </c>
      <c r="D433" s="70" t="s">
        <v>963</v>
      </c>
    </row>
    <row r="434" spans="1:5">
      <c r="A434" s="71">
        <v>2</v>
      </c>
      <c r="B434" s="69">
        <v>10841</v>
      </c>
      <c r="C434" s="70" t="s">
        <v>630</v>
      </c>
      <c r="D434" s="70" t="s">
        <v>156</v>
      </c>
    </row>
    <row r="435" spans="1:5">
      <c r="B435" s="69">
        <v>10842</v>
      </c>
    </row>
    <row r="436" spans="1:5">
      <c r="B436" s="69">
        <v>10843</v>
      </c>
    </row>
    <row r="437" spans="1:5">
      <c r="B437" s="69" t="s">
        <v>964</v>
      </c>
      <c r="C437" s="70" t="s">
        <v>1059</v>
      </c>
      <c r="D437" s="70" t="s">
        <v>963</v>
      </c>
    </row>
    <row r="438" spans="1:5">
      <c r="A438" s="71">
        <v>2</v>
      </c>
      <c r="B438" s="69">
        <v>10845</v>
      </c>
      <c r="C438" s="70" t="s">
        <v>631</v>
      </c>
      <c r="D438" s="70" t="s">
        <v>156</v>
      </c>
    </row>
    <row r="439" spans="1:5">
      <c r="B439" s="69">
        <v>10846</v>
      </c>
    </row>
    <row r="440" spans="1:5">
      <c r="B440" s="69">
        <v>10847</v>
      </c>
    </row>
    <row r="441" spans="1:5">
      <c r="B441" s="69">
        <v>10848</v>
      </c>
    </row>
    <row r="442" spans="1:5">
      <c r="B442" s="69">
        <v>10849</v>
      </c>
    </row>
    <row r="443" spans="1:5">
      <c r="B443" s="69">
        <v>10850</v>
      </c>
    </row>
    <row r="444" spans="1:5">
      <c r="B444" s="69">
        <v>10851</v>
      </c>
      <c r="C444" s="70" t="s">
        <v>632</v>
      </c>
      <c r="D444" s="70" t="s">
        <v>296</v>
      </c>
      <c r="E444" s="70" t="s">
        <v>157</v>
      </c>
    </row>
    <row r="445" spans="1:5">
      <c r="A445" s="71">
        <v>3</v>
      </c>
      <c r="B445" s="69">
        <v>10852</v>
      </c>
      <c r="C445" s="70" t="s">
        <v>987</v>
      </c>
      <c r="D445" s="70" t="s">
        <v>353</v>
      </c>
      <c r="E445" s="70" t="s">
        <v>296</v>
      </c>
    </row>
    <row r="446" spans="1:5">
      <c r="A446" s="71">
        <v>3</v>
      </c>
      <c r="B446" s="69">
        <v>10853</v>
      </c>
      <c r="C446" s="70" t="s">
        <v>1097</v>
      </c>
      <c r="D446" s="70" t="s">
        <v>224</v>
      </c>
    </row>
    <row r="447" spans="1:5">
      <c r="B447" s="69" t="s">
        <v>964</v>
      </c>
    </row>
    <row r="448" spans="1:5">
      <c r="B448" s="69">
        <v>10870</v>
      </c>
      <c r="C448" s="70" t="s">
        <v>633</v>
      </c>
      <c r="D448" s="70" t="s">
        <v>497</v>
      </c>
    </row>
    <row r="449" spans="1:5">
      <c r="B449" s="69" t="s">
        <v>964</v>
      </c>
    </row>
    <row r="450" spans="1:5">
      <c r="B450" s="69">
        <v>10877</v>
      </c>
      <c r="C450" s="70" t="s">
        <v>1085</v>
      </c>
      <c r="D450" s="70" t="s">
        <v>224</v>
      </c>
    </row>
    <row r="451" spans="1:5">
      <c r="B451" s="69">
        <v>10878</v>
      </c>
      <c r="C451" s="70" t="s">
        <v>1086</v>
      </c>
      <c r="D451" s="70" t="s">
        <v>224</v>
      </c>
    </row>
    <row r="452" spans="1:5">
      <c r="B452" s="69" t="s">
        <v>964</v>
      </c>
    </row>
    <row r="453" spans="1:5">
      <c r="B453" s="69">
        <v>10880</v>
      </c>
      <c r="C453" s="70" t="s">
        <v>634</v>
      </c>
      <c r="D453" s="70" t="s">
        <v>635</v>
      </c>
    </row>
    <row r="454" spans="1:5">
      <c r="B454" s="69" t="s">
        <v>964</v>
      </c>
    </row>
    <row r="455" spans="1:5">
      <c r="B455" s="69">
        <v>10890</v>
      </c>
      <c r="C455" s="71" t="s">
        <v>1301</v>
      </c>
      <c r="D455" s="70" t="s">
        <v>224</v>
      </c>
    </row>
    <row r="456" spans="1:5">
      <c r="B456" s="69" t="s">
        <v>964</v>
      </c>
    </row>
    <row r="457" spans="1:5">
      <c r="A457" s="71">
        <v>1</v>
      </c>
      <c r="B457" s="69">
        <v>10915</v>
      </c>
      <c r="C457" s="70" t="s">
        <v>636</v>
      </c>
      <c r="D457" s="70" t="s">
        <v>296</v>
      </c>
    </row>
    <row r="458" spans="1:5">
      <c r="A458" s="71">
        <v>2</v>
      </c>
      <c r="B458" s="69">
        <v>10916</v>
      </c>
      <c r="C458" s="70" t="s">
        <v>637</v>
      </c>
      <c r="D458" s="70" t="s">
        <v>296</v>
      </c>
      <c r="E458" s="70" t="s">
        <v>346</v>
      </c>
    </row>
    <row r="459" spans="1:5">
      <c r="A459" s="71">
        <v>3</v>
      </c>
      <c r="B459" s="69">
        <v>10917</v>
      </c>
      <c r="C459" s="70" t="s">
        <v>638</v>
      </c>
      <c r="D459" s="70" t="s">
        <v>300</v>
      </c>
      <c r="E459" s="70" t="s">
        <v>346</v>
      </c>
    </row>
    <row r="460" spans="1:5">
      <c r="B460" s="69">
        <v>10918</v>
      </c>
      <c r="C460" s="70" t="s">
        <v>639</v>
      </c>
      <c r="D460" s="70" t="s">
        <v>300</v>
      </c>
      <c r="E460" s="70" t="s">
        <v>348</v>
      </c>
    </row>
    <row r="461" spans="1:5">
      <c r="B461" s="69">
        <v>10919</v>
      </c>
    </row>
    <row r="462" spans="1:5">
      <c r="B462" s="69">
        <v>10920</v>
      </c>
      <c r="C462" s="70" t="s">
        <v>640</v>
      </c>
      <c r="D462" s="70" t="s">
        <v>296</v>
      </c>
    </row>
    <row r="463" spans="1:5">
      <c r="B463" s="69">
        <v>10921</v>
      </c>
      <c r="C463" s="70" t="s">
        <v>641</v>
      </c>
      <c r="D463" s="70" t="s">
        <v>296</v>
      </c>
      <c r="E463" s="70" t="s">
        <v>157</v>
      </c>
    </row>
    <row r="464" spans="1:5">
      <c r="B464" s="69">
        <v>10922</v>
      </c>
      <c r="C464" s="70" t="s">
        <v>642</v>
      </c>
      <c r="D464" s="70" t="s">
        <v>300</v>
      </c>
      <c r="E464" s="70" t="s">
        <v>157</v>
      </c>
    </row>
    <row r="465" spans="1:5">
      <c r="B465" s="69">
        <v>10923</v>
      </c>
      <c r="C465" s="70" t="s">
        <v>643</v>
      </c>
      <c r="D465" s="70" t="s">
        <v>300</v>
      </c>
      <c r="E465" s="70" t="s">
        <v>353</v>
      </c>
    </row>
    <row r="466" spans="1:5">
      <c r="B466" s="69" t="s">
        <v>964</v>
      </c>
    </row>
    <row r="467" spans="1:5">
      <c r="A467" s="71">
        <v>2</v>
      </c>
      <c r="B467" s="69">
        <v>10941</v>
      </c>
      <c r="C467" s="70" t="s">
        <v>1074</v>
      </c>
      <c r="D467" s="70" t="s">
        <v>156</v>
      </c>
    </row>
    <row r="468" spans="1:5">
      <c r="B468" s="69" t="s">
        <v>964</v>
      </c>
    </row>
    <row r="469" spans="1:5">
      <c r="A469" s="71">
        <v>1</v>
      </c>
      <c r="B469" s="69">
        <v>10951</v>
      </c>
      <c r="C469" s="70" t="s">
        <v>832</v>
      </c>
      <c r="D469" s="70" t="s">
        <v>824</v>
      </c>
    </row>
    <row r="470" spans="1:5">
      <c r="B470" s="69" t="s">
        <v>964</v>
      </c>
    </row>
    <row r="471" spans="1:5">
      <c r="B471" s="69">
        <v>10959</v>
      </c>
      <c r="C471" s="70" t="s">
        <v>644</v>
      </c>
      <c r="D471" s="70" t="s">
        <v>645</v>
      </c>
    </row>
    <row r="472" spans="1:5">
      <c r="B472" s="69">
        <v>10960</v>
      </c>
      <c r="C472" s="70" t="s">
        <v>646</v>
      </c>
      <c r="D472" s="70" t="s">
        <v>647</v>
      </c>
      <c r="E472" s="70" t="s">
        <v>648</v>
      </c>
    </row>
    <row r="473" spans="1:5">
      <c r="B473" s="69">
        <v>10961</v>
      </c>
      <c r="C473" s="70" t="s">
        <v>649</v>
      </c>
      <c r="D473" s="70" t="s">
        <v>647</v>
      </c>
      <c r="E473" s="70" t="s">
        <v>650</v>
      </c>
    </row>
    <row r="474" spans="1:5">
      <c r="B474" s="69">
        <v>10962</v>
      </c>
      <c r="C474" s="70" t="s">
        <v>651</v>
      </c>
      <c r="D474" s="70" t="s">
        <v>647</v>
      </c>
      <c r="E474" s="70" t="s">
        <v>652</v>
      </c>
    </row>
    <row r="475" spans="1:5">
      <c r="B475" s="69">
        <v>10963</v>
      </c>
      <c r="C475" s="70" t="s">
        <v>653</v>
      </c>
      <c r="D475" s="70" t="s">
        <v>647</v>
      </c>
      <c r="E475" s="70" t="s">
        <v>654</v>
      </c>
    </row>
    <row r="476" spans="1:5">
      <c r="B476" s="69">
        <v>10964</v>
      </c>
      <c r="C476" s="70" t="s">
        <v>655</v>
      </c>
      <c r="D476" s="70" t="s">
        <v>647</v>
      </c>
      <c r="E476" s="70" t="s">
        <v>656</v>
      </c>
    </row>
    <row r="477" spans="1:5">
      <c r="B477" s="69">
        <v>10965</v>
      </c>
      <c r="C477" s="70" t="s">
        <v>657</v>
      </c>
      <c r="D477" s="70" t="s">
        <v>647</v>
      </c>
      <c r="E477" s="70" t="s">
        <v>658</v>
      </c>
    </row>
    <row r="478" spans="1:5">
      <c r="B478" s="69">
        <v>10966</v>
      </c>
      <c r="C478" s="70" t="s">
        <v>659</v>
      </c>
      <c r="D478" s="70" t="s">
        <v>647</v>
      </c>
      <c r="E478" s="70" t="s">
        <v>660</v>
      </c>
    </row>
    <row r="479" spans="1:5">
      <c r="B479" s="69">
        <v>10967</v>
      </c>
      <c r="C479" s="70" t="s">
        <v>661</v>
      </c>
      <c r="D479" s="70" t="s">
        <v>647</v>
      </c>
      <c r="E479" s="70" t="s">
        <v>662</v>
      </c>
    </row>
    <row r="480" spans="1:5">
      <c r="B480" s="69">
        <v>10968</v>
      </c>
      <c r="C480" s="70" t="s">
        <v>663</v>
      </c>
      <c r="D480" s="70" t="s">
        <v>647</v>
      </c>
      <c r="E480" s="70" t="s">
        <v>664</v>
      </c>
    </row>
    <row r="481" spans="1:5">
      <c r="B481" s="69">
        <v>10969</v>
      </c>
      <c r="C481" s="70" t="s">
        <v>665</v>
      </c>
      <c r="D481" s="70" t="s">
        <v>647</v>
      </c>
      <c r="E481" s="70" t="s">
        <v>242</v>
      </c>
    </row>
    <row r="482" spans="1:5">
      <c r="B482" s="69" t="s">
        <v>964</v>
      </c>
    </row>
    <row r="483" spans="1:5">
      <c r="B483" s="69">
        <v>11019</v>
      </c>
      <c r="C483" s="70" t="s">
        <v>666</v>
      </c>
      <c r="D483" s="70" t="s">
        <v>667</v>
      </c>
    </row>
    <row r="484" spans="1:5">
      <c r="B484" s="69" t="s">
        <v>964</v>
      </c>
    </row>
    <row r="485" spans="1:5">
      <c r="A485" s="71">
        <v>0</v>
      </c>
      <c r="B485" s="69">
        <v>11025</v>
      </c>
      <c r="C485" s="70" t="s">
        <v>1024</v>
      </c>
      <c r="D485" s="70" t="s">
        <v>544</v>
      </c>
    </row>
    <row r="486" spans="1:5">
      <c r="B486" s="69" t="s">
        <v>964</v>
      </c>
    </row>
    <row r="487" spans="1:5">
      <c r="B487" s="69">
        <v>11035</v>
      </c>
      <c r="C487" s="70" t="s">
        <v>1063</v>
      </c>
      <c r="D487" s="70" t="s">
        <v>224</v>
      </c>
    </row>
    <row r="488" spans="1:5">
      <c r="B488" s="69" t="s">
        <v>964</v>
      </c>
    </row>
    <row r="489" spans="1:5">
      <c r="B489" s="69">
        <v>11490</v>
      </c>
      <c r="C489" s="70" t="s">
        <v>831</v>
      </c>
      <c r="D489" s="70" t="s">
        <v>824</v>
      </c>
    </row>
    <row r="490" spans="1:5">
      <c r="B490" s="69" t="s">
        <v>964</v>
      </c>
    </row>
    <row r="491" spans="1:5">
      <c r="A491" s="71">
        <v>1</v>
      </c>
      <c r="B491" s="69">
        <v>11500</v>
      </c>
      <c r="C491" s="70" t="s">
        <v>835</v>
      </c>
      <c r="D491" s="70" t="s">
        <v>834</v>
      </c>
      <c r="E491" s="70" t="s">
        <v>824</v>
      </c>
    </row>
    <row r="492" spans="1:5">
      <c r="B492" s="69" t="s">
        <v>964</v>
      </c>
    </row>
    <row r="493" spans="1:5">
      <c r="A493" s="71">
        <v>1</v>
      </c>
      <c r="B493" s="69">
        <v>11510</v>
      </c>
      <c r="C493" s="70" t="s">
        <v>836</v>
      </c>
      <c r="D493" s="70" t="s">
        <v>834</v>
      </c>
      <c r="E493" s="70" t="s">
        <v>824</v>
      </c>
    </row>
    <row r="494" spans="1:5">
      <c r="B494" s="69" t="s">
        <v>964</v>
      </c>
    </row>
    <row r="495" spans="1:5">
      <c r="B495" s="69">
        <v>11530</v>
      </c>
      <c r="C495" s="70" t="s">
        <v>837</v>
      </c>
      <c r="D495" s="70" t="s">
        <v>838</v>
      </c>
      <c r="E495" s="70" t="s">
        <v>824</v>
      </c>
    </row>
    <row r="496" spans="1:5">
      <c r="B496" s="69" t="s">
        <v>964</v>
      </c>
    </row>
    <row r="497" spans="1:6">
      <c r="B497" s="69">
        <v>11540</v>
      </c>
      <c r="C497" s="70" t="s">
        <v>828</v>
      </c>
      <c r="D497" s="70" t="s">
        <v>829</v>
      </c>
      <c r="E497" s="70" t="s">
        <v>824</v>
      </c>
    </row>
    <row r="498" spans="1:6">
      <c r="B498" s="69" t="s">
        <v>964</v>
      </c>
    </row>
    <row r="499" spans="1:6">
      <c r="A499" s="71">
        <v>1</v>
      </c>
      <c r="B499" s="69">
        <v>11550</v>
      </c>
      <c r="C499" s="70" t="s">
        <v>833</v>
      </c>
      <c r="D499" s="70" t="s">
        <v>834</v>
      </c>
      <c r="E499" s="70" t="s">
        <v>824</v>
      </c>
    </row>
    <row r="500" spans="1:6">
      <c r="B500" s="69" t="s">
        <v>1138</v>
      </c>
    </row>
    <row r="501" spans="1:6">
      <c r="A501" s="71">
        <v>1</v>
      </c>
      <c r="B501" s="69">
        <v>11600</v>
      </c>
      <c r="C501" s="70" t="s">
        <v>1143</v>
      </c>
      <c r="D501" s="70" t="s">
        <v>156</v>
      </c>
    </row>
    <row r="502" spans="1:6">
      <c r="B502" s="69" t="s">
        <v>964</v>
      </c>
    </row>
    <row r="503" spans="1:6">
      <c r="B503" s="69">
        <v>11955</v>
      </c>
      <c r="C503" s="70" t="s">
        <v>1033</v>
      </c>
      <c r="D503" s="70" t="s">
        <v>94</v>
      </c>
    </row>
    <row r="504" spans="1:6">
      <c r="B504" s="69" t="s">
        <v>964</v>
      </c>
    </row>
    <row r="505" spans="1:6">
      <c r="B505" s="69">
        <v>11960</v>
      </c>
      <c r="C505" s="70" t="s">
        <v>1090</v>
      </c>
      <c r="D505" s="70" t="s">
        <v>94</v>
      </c>
    </row>
    <row r="506" spans="1:6">
      <c r="B506" s="69" t="s">
        <v>964</v>
      </c>
    </row>
    <row r="507" spans="1:6">
      <c r="B507" s="69">
        <v>11995</v>
      </c>
      <c r="C507" s="70" t="s">
        <v>1095</v>
      </c>
      <c r="D507" s="70" t="s">
        <v>224</v>
      </c>
    </row>
    <row r="508" spans="1:6">
      <c r="B508" s="69" t="s">
        <v>964</v>
      </c>
    </row>
    <row r="509" spans="1:6">
      <c r="B509" s="69">
        <v>12020</v>
      </c>
      <c r="C509" s="70" t="s">
        <v>1034</v>
      </c>
      <c r="D509" s="70" t="s">
        <v>156</v>
      </c>
      <c r="E509" s="70" t="s">
        <v>378</v>
      </c>
    </row>
    <row r="510" spans="1:6">
      <c r="B510" s="69">
        <v>12021</v>
      </c>
      <c r="C510" s="70" t="s">
        <v>990</v>
      </c>
      <c r="D510" s="70" t="s">
        <v>160</v>
      </c>
      <c r="E510" s="70" t="s">
        <v>380</v>
      </c>
      <c r="F510" s="71"/>
    </row>
    <row r="511" spans="1:6">
      <c r="B511" s="69" t="s">
        <v>964</v>
      </c>
      <c r="F511" s="71"/>
    </row>
    <row r="512" spans="1:6">
      <c r="B512" s="69">
        <v>12025</v>
      </c>
      <c r="C512" s="70" t="s">
        <v>1038</v>
      </c>
      <c r="D512" s="70" t="s">
        <v>94</v>
      </c>
      <c r="F512" s="71"/>
    </row>
    <row r="513" spans="1:6">
      <c r="B513" s="69" t="s">
        <v>964</v>
      </c>
      <c r="F513" s="71"/>
    </row>
    <row r="514" spans="1:6">
      <c r="B514" s="69">
        <v>12030</v>
      </c>
      <c r="C514" s="70" t="s">
        <v>1021</v>
      </c>
      <c r="D514" s="70" t="s">
        <v>497</v>
      </c>
      <c r="F514" s="71"/>
    </row>
    <row r="515" spans="1:6">
      <c r="B515" s="69" t="s">
        <v>964</v>
      </c>
      <c r="F515" s="71"/>
    </row>
    <row r="516" spans="1:6">
      <c r="B516" s="69">
        <v>12035</v>
      </c>
      <c r="C516" s="70" t="s">
        <v>1022</v>
      </c>
      <c r="D516" s="70" t="s">
        <v>497</v>
      </c>
      <c r="F516" s="71"/>
    </row>
    <row r="517" spans="1:6">
      <c r="B517" s="69">
        <v>12036</v>
      </c>
      <c r="F517" s="71"/>
    </row>
    <row r="518" spans="1:6">
      <c r="B518" s="69">
        <v>12037</v>
      </c>
      <c r="F518" s="71"/>
    </row>
    <row r="519" spans="1:6">
      <c r="B519" s="69">
        <v>12038</v>
      </c>
      <c r="C519" s="70" t="s">
        <v>1088</v>
      </c>
      <c r="D519" s="70" t="s">
        <v>94</v>
      </c>
      <c r="F519" s="71"/>
    </row>
    <row r="520" spans="1:6">
      <c r="B520" s="69" t="s">
        <v>964</v>
      </c>
    </row>
    <row r="521" spans="1:6">
      <c r="A521" s="71">
        <v>0</v>
      </c>
      <c r="B521" s="69">
        <v>12040</v>
      </c>
      <c r="C521" s="70" t="s">
        <v>1020</v>
      </c>
      <c r="D521" s="70" t="s">
        <v>497</v>
      </c>
    </row>
    <row r="522" spans="1:6">
      <c r="B522" s="69">
        <v>12041</v>
      </c>
      <c r="C522" s="70" t="s">
        <v>1087</v>
      </c>
      <c r="D522" s="70" t="s">
        <v>94</v>
      </c>
    </row>
    <row r="523" spans="1:6">
      <c r="A523" s="71">
        <v>3</v>
      </c>
      <c r="B523" s="69">
        <v>12042</v>
      </c>
      <c r="C523" s="70" t="s">
        <v>989</v>
      </c>
      <c r="D523" s="70" t="s">
        <v>535</v>
      </c>
      <c r="E523" s="70" t="s">
        <v>160</v>
      </c>
      <c r="F523" s="70" t="s">
        <v>380</v>
      </c>
    </row>
    <row r="524" spans="1:6">
      <c r="B524" s="69" t="s">
        <v>964</v>
      </c>
    </row>
    <row r="525" spans="1:6">
      <c r="B525" s="69">
        <v>12140</v>
      </c>
      <c r="C525" s="70" t="s">
        <v>1075</v>
      </c>
      <c r="D525" s="70" t="s">
        <v>224</v>
      </c>
    </row>
    <row r="526" spans="1:6">
      <c r="B526" s="69" t="s">
        <v>964</v>
      </c>
    </row>
    <row r="527" spans="1:6">
      <c r="B527" s="69">
        <v>12160</v>
      </c>
      <c r="C527" s="70" t="s">
        <v>819</v>
      </c>
      <c r="D527" s="70" t="s">
        <v>177</v>
      </c>
      <c r="E527" s="70" t="s">
        <v>396</v>
      </c>
    </row>
    <row r="528" spans="1:6">
      <c r="B528" s="69" t="s">
        <v>964</v>
      </c>
    </row>
    <row r="529" spans="1:6">
      <c r="B529" s="69">
        <v>12223</v>
      </c>
      <c r="C529" s="70" t="s">
        <v>983</v>
      </c>
      <c r="D529" s="70" t="s">
        <v>984</v>
      </c>
    </row>
    <row r="530" spans="1:6">
      <c r="B530" s="69" t="s">
        <v>964</v>
      </c>
    </row>
    <row r="531" spans="1:6">
      <c r="B531" s="69">
        <v>12326</v>
      </c>
      <c r="C531" s="70" t="s">
        <v>1093</v>
      </c>
      <c r="D531" s="70" t="s">
        <v>224</v>
      </c>
    </row>
    <row r="532" spans="1:6">
      <c r="A532" s="71">
        <v>3</v>
      </c>
      <c r="B532" s="69">
        <v>12327</v>
      </c>
      <c r="C532" s="70" t="s">
        <v>1094</v>
      </c>
      <c r="D532" s="70" t="s">
        <v>978</v>
      </c>
      <c r="E532" s="70" t="s">
        <v>965</v>
      </c>
      <c r="F532" s="70" t="s">
        <v>396</v>
      </c>
    </row>
    <row r="533" spans="1:6">
      <c r="B533" s="69">
        <v>12328</v>
      </c>
      <c r="C533" s="70" t="s">
        <v>966</v>
      </c>
      <c r="D533" s="70" t="s">
        <v>978</v>
      </c>
      <c r="E533" s="70" t="s">
        <v>965</v>
      </c>
      <c r="F533" s="70" t="s">
        <v>510</v>
      </c>
    </row>
    <row r="534" spans="1:6">
      <c r="B534" s="69" t="s">
        <v>964</v>
      </c>
    </row>
    <row r="535" spans="1:6">
      <c r="B535" s="69">
        <v>13290</v>
      </c>
      <c r="C535" s="70" t="s">
        <v>1091</v>
      </c>
      <c r="D535" s="70" t="s">
        <v>224</v>
      </c>
    </row>
    <row r="536" spans="1:6">
      <c r="B536" s="69" t="s">
        <v>964</v>
      </c>
    </row>
    <row r="537" spans="1:6">
      <c r="B537" s="69">
        <v>13801</v>
      </c>
      <c r="C537" s="70" t="s">
        <v>1092</v>
      </c>
      <c r="D537" s="70" t="s">
        <v>224</v>
      </c>
    </row>
    <row r="538" spans="1:6">
      <c r="B538" s="69" t="s">
        <v>964</v>
      </c>
    </row>
    <row r="539" spans="1:6">
      <c r="B539" s="69">
        <v>14070</v>
      </c>
      <c r="C539" s="70" t="s">
        <v>1096</v>
      </c>
      <c r="D539" s="70" t="s">
        <v>224</v>
      </c>
    </row>
    <row r="540" spans="1:6">
      <c r="B540" s="69" t="s">
        <v>964</v>
      </c>
    </row>
    <row r="541" spans="1:6">
      <c r="A541" s="71">
        <v>2</v>
      </c>
      <c r="B541" s="69">
        <v>14075</v>
      </c>
      <c r="C541" s="70" t="s">
        <v>864</v>
      </c>
      <c r="D541" s="70" t="s">
        <v>157</v>
      </c>
      <c r="E541" s="70" t="s">
        <v>214</v>
      </c>
    </row>
    <row r="542" spans="1:6">
      <c r="B542" s="69" t="s">
        <v>964</v>
      </c>
    </row>
    <row r="543" spans="1:6">
      <c r="A543" s="71">
        <v>0</v>
      </c>
      <c r="B543" s="69">
        <v>14120</v>
      </c>
      <c r="C543" s="70" t="s">
        <v>1023</v>
      </c>
      <c r="D543" s="70" t="s">
        <v>497</v>
      </c>
    </row>
    <row r="544" spans="1:6">
      <c r="B544" s="69" t="s">
        <v>964</v>
      </c>
    </row>
    <row r="545" spans="1:4">
      <c r="B545" s="69">
        <v>14952</v>
      </c>
      <c r="C545" s="70" t="s">
        <v>1076</v>
      </c>
      <c r="D545" s="70" t="s">
        <v>224</v>
      </c>
    </row>
    <row r="546" spans="1:4">
      <c r="B546" s="69" t="s">
        <v>964</v>
      </c>
    </row>
    <row r="547" spans="1:4">
      <c r="B547" s="69">
        <v>15000</v>
      </c>
      <c r="C547" s="70" t="s">
        <v>668</v>
      </c>
      <c r="D547" s="70" t="s">
        <v>635</v>
      </c>
    </row>
    <row r="548" spans="1:4">
      <c r="B548" s="69">
        <v>15001</v>
      </c>
    </row>
    <row r="549" spans="1:4">
      <c r="B549" s="69">
        <v>15002</v>
      </c>
      <c r="C549" s="70" t="s">
        <v>669</v>
      </c>
      <c r="D549" s="70" t="s">
        <v>635</v>
      </c>
    </row>
    <row r="550" spans="1:4">
      <c r="B550" s="69" t="s">
        <v>964</v>
      </c>
    </row>
    <row r="551" spans="1:4">
      <c r="B551" s="69">
        <v>15550</v>
      </c>
      <c r="C551" s="70" t="s">
        <v>1036</v>
      </c>
      <c r="D551" s="70" t="s">
        <v>224</v>
      </c>
    </row>
    <row r="552" spans="1:4">
      <c r="B552" s="69" t="s">
        <v>1138</v>
      </c>
    </row>
    <row r="553" spans="1:4">
      <c r="B553" s="69">
        <v>15576</v>
      </c>
      <c r="C553" s="70" t="s">
        <v>1371</v>
      </c>
      <c r="D553" s="70" t="s">
        <v>224</v>
      </c>
    </row>
    <row r="554" spans="1:4">
      <c r="B554" s="69" t="s">
        <v>1138</v>
      </c>
    </row>
    <row r="555" spans="1:4">
      <c r="B555" s="69">
        <v>15568</v>
      </c>
      <c r="C555" s="71" t="s">
        <v>1359</v>
      </c>
      <c r="D555" s="70" t="s">
        <v>224</v>
      </c>
    </row>
    <row r="556" spans="1:4">
      <c r="B556" s="69" t="s">
        <v>964</v>
      </c>
    </row>
    <row r="557" spans="1:4">
      <c r="B557" s="69">
        <v>15580</v>
      </c>
      <c r="C557" s="70" t="s">
        <v>1014</v>
      </c>
      <c r="D557" s="70" t="s">
        <v>180</v>
      </c>
    </row>
    <row r="558" spans="1:4">
      <c r="B558" s="69" t="s">
        <v>964</v>
      </c>
    </row>
    <row r="559" spans="1:4">
      <c r="A559" s="71">
        <v>0</v>
      </c>
      <c r="B559" s="69">
        <v>21050</v>
      </c>
      <c r="C559" s="70" t="s">
        <v>1079</v>
      </c>
      <c r="D559" s="70" t="s">
        <v>512</v>
      </c>
    </row>
    <row r="560" spans="1:4">
      <c r="B560" s="69" t="s">
        <v>964</v>
      </c>
    </row>
    <row r="561" spans="1:6">
      <c r="A561" s="71">
        <v>0</v>
      </c>
      <c r="B561" s="69">
        <v>21070</v>
      </c>
      <c r="C561" s="70" t="s">
        <v>1078</v>
      </c>
      <c r="D561" s="70" t="s">
        <v>499</v>
      </c>
      <c r="E561" s="70" t="s">
        <v>512</v>
      </c>
    </row>
    <row r="562" spans="1:6">
      <c r="B562" s="69" t="s">
        <v>964</v>
      </c>
    </row>
    <row r="563" spans="1:6">
      <c r="B563" s="69" t="s">
        <v>964</v>
      </c>
    </row>
    <row r="564" spans="1:6" s="135" customFormat="1">
      <c r="B564" s="134">
        <v>25001</v>
      </c>
      <c r="C564" s="137" t="s">
        <v>670</v>
      </c>
      <c r="D564" s="137" t="s">
        <v>262</v>
      </c>
      <c r="E564" s="137"/>
      <c r="F564" s="137"/>
    </row>
    <row r="565" spans="1:6" s="135" customFormat="1">
      <c r="B565" s="134">
        <v>25002</v>
      </c>
      <c r="C565" s="137" t="s">
        <v>671</v>
      </c>
      <c r="D565" s="137" t="s">
        <v>262</v>
      </c>
      <c r="E565" s="137"/>
      <c r="F565" s="137"/>
    </row>
    <row r="566" spans="1:6" s="135" customFormat="1">
      <c r="B566" s="134">
        <v>25003</v>
      </c>
      <c r="C566" s="135" t="s">
        <v>672</v>
      </c>
      <c r="D566" s="137" t="s">
        <v>264</v>
      </c>
      <c r="E566" s="137"/>
      <c r="F566" s="137"/>
    </row>
    <row r="567" spans="1:6" s="135" customFormat="1">
      <c r="B567" s="134">
        <v>25004</v>
      </c>
      <c r="C567" s="137" t="s">
        <v>673</v>
      </c>
      <c r="D567" s="137" t="s">
        <v>266</v>
      </c>
      <c r="E567" s="137"/>
      <c r="F567" s="137"/>
    </row>
    <row r="568" spans="1:6" s="135" customFormat="1">
      <c r="B568" s="134">
        <v>25005</v>
      </c>
      <c r="C568" s="137" t="s">
        <v>674</v>
      </c>
      <c r="D568" s="137" t="s">
        <v>267</v>
      </c>
      <c r="E568" s="137"/>
      <c r="F568" s="137"/>
    </row>
    <row r="569" spans="1:6" s="135" customFormat="1">
      <c r="B569" s="134">
        <v>25006</v>
      </c>
      <c r="C569" s="137" t="s">
        <v>675</v>
      </c>
      <c r="D569" s="137" t="s">
        <v>267</v>
      </c>
      <c r="E569" s="137"/>
      <c r="F569" s="137"/>
    </row>
    <row r="570" spans="1:6" s="135" customFormat="1">
      <c r="B570" s="134">
        <v>25007</v>
      </c>
      <c r="C570" s="137" t="s">
        <v>676</v>
      </c>
      <c r="D570" s="137" t="s">
        <v>269</v>
      </c>
      <c r="E570" s="137"/>
      <c r="F570" s="137"/>
    </row>
    <row r="571" spans="1:6" s="135" customFormat="1">
      <c r="B571" s="134">
        <v>25008</v>
      </c>
      <c r="C571" s="137" t="s">
        <v>879</v>
      </c>
      <c r="D571" s="137" t="s">
        <v>268</v>
      </c>
      <c r="E571" s="137"/>
      <c r="F571" s="137"/>
    </row>
    <row r="572" spans="1:6" s="135" customFormat="1">
      <c r="B572" s="134">
        <v>25009</v>
      </c>
      <c r="C572" s="137" t="s">
        <v>678</v>
      </c>
      <c r="D572" s="137" t="s">
        <v>265</v>
      </c>
      <c r="E572" s="137"/>
      <c r="F572" s="137"/>
    </row>
    <row r="573" spans="1:6">
      <c r="B573" s="69">
        <v>25010</v>
      </c>
      <c r="C573" s="70" t="s">
        <v>679</v>
      </c>
    </row>
    <row r="575" spans="1:6" s="123" customFormat="1">
      <c r="B575" s="121">
        <v>25020</v>
      </c>
      <c r="C575" s="122" t="s">
        <v>680</v>
      </c>
      <c r="D575" s="122" t="s">
        <v>69</v>
      </c>
      <c r="E575" s="122"/>
      <c r="F575" s="122"/>
    </row>
    <row r="577" spans="1:6" s="123" customFormat="1">
      <c r="B577" s="121">
        <v>25060</v>
      </c>
      <c r="C577" s="122" t="s">
        <v>681</v>
      </c>
      <c r="D577" s="122" t="s">
        <v>240</v>
      </c>
      <c r="E577" s="122"/>
      <c r="F577" s="122"/>
    </row>
    <row r="578" spans="1:6" s="135" customFormat="1">
      <c r="B578" s="134">
        <v>25061</v>
      </c>
      <c r="C578" s="137" t="s">
        <v>820</v>
      </c>
      <c r="D578" s="137" t="s">
        <v>265</v>
      </c>
      <c r="E578" s="137"/>
      <c r="F578" s="137"/>
    </row>
    <row r="579" spans="1:6">
      <c r="B579" s="69">
        <v>25062</v>
      </c>
    </row>
    <row r="580" spans="1:6" s="135" customFormat="1">
      <c r="B580" s="134">
        <v>25063</v>
      </c>
      <c r="C580" s="137" t="s">
        <v>822</v>
      </c>
      <c r="D580" s="137" t="s">
        <v>264</v>
      </c>
      <c r="E580" s="137"/>
      <c r="F580" s="137"/>
    </row>
    <row r="582" spans="1:6" s="123" customFormat="1">
      <c r="B582" s="121">
        <v>25080</v>
      </c>
      <c r="C582" s="122" t="s">
        <v>877</v>
      </c>
      <c r="D582" s="122" t="s">
        <v>975</v>
      </c>
      <c r="E582" s="122"/>
      <c r="F582" s="122"/>
    </row>
    <row r="583" spans="1:6" s="123" customFormat="1">
      <c r="A583" s="123">
        <v>0</v>
      </c>
      <c r="B583" s="121">
        <v>25086</v>
      </c>
      <c r="C583" s="122" t="s">
        <v>878</v>
      </c>
      <c r="D583" s="122" t="s">
        <v>963</v>
      </c>
      <c r="E583" s="122"/>
      <c r="F583" s="122"/>
    </row>
    <row r="585" spans="1:6" s="123" customFormat="1">
      <c r="B585" s="121">
        <v>25150</v>
      </c>
      <c r="C585" s="122" t="s">
        <v>682</v>
      </c>
      <c r="D585" s="122" t="s">
        <v>683</v>
      </c>
      <c r="E585" s="122"/>
      <c r="F585" s="122"/>
    </row>
    <row r="586" spans="1:6">
      <c r="B586" s="69">
        <v>25151</v>
      </c>
    </row>
    <row r="587" spans="1:6" s="123" customFormat="1">
      <c r="B587" s="121">
        <v>25152</v>
      </c>
      <c r="C587" s="122" t="s">
        <v>682</v>
      </c>
      <c r="D587" s="122" t="s">
        <v>683</v>
      </c>
      <c r="E587" s="122"/>
      <c r="F587" s="122"/>
    </row>
    <row r="589" spans="1:6" s="123" customFormat="1">
      <c r="B589" s="121">
        <v>25212</v>
      </c>
      <c r="C589" s="122" t="s">
        <v>874</v>
      </c>
      <c r="D589" s="122" t="s">
        <v>973</v>
      </c>
      <c r="E589" s="122"/>
      <c r="F589" s="122"/>
    </row>
    <row r="592" spans="1:6" s="123" customFormat="1">
      <c r="B592" s="121">
        <v>25260</v>
      </c>
      <c r="C592" s="122" t="s">
        <v>872</v>
      </c>
      <c r="D592" s="122" t="s">
        <v>972</v>
      </c>
      <c r="E592" s="122"/>
      <c r="F592" s="122"/>
    </row>
    <row r="594" spans="2:6" s="123" customFormat="1">
      <c r="B594" s="121">
        <v>25374</v>
      </c>
      <c r="C594" s="122" t="s">
        <v>684</v>
      </c>
      <c r="D594" s="139" t="s">
        <v>683</v>
      </c>
      <c r="E594" s="122"/>
      <c r="F594" s="122"/>
    </row>
    <row r="596" spans="2:6" s="123" customFormat="1">
      <c r="B596" s="121">
        <v>25400</v>
      </c>
      <c r="C596" s="122" t="s">
        <v>685</v>
      </c>
      <c r="D596" s="122" t="s">
        <v>686</v>
      </c>
      <c r="E596" s="122"/>
      <c r="F596" s="122"/>
    </row>
    <row r="597" spans="2:6" s="123" customFormat="1">
      <c r="B597" s="121">
        <v>25401</v>
      </c>
      <c r="C597" s="122" t="s">
        <v>687</v>
      </c>
      <c r="D597" s="122" t="s">
        <v>688</v>
      </c>
      <c r="E597" s="122"/>
      <c r="F597" s="122"/>
    </row>
    <row r="599" spans="2:6" s="123" customFormat="1">
      <c r="B599" s="121">
        <v>25404</v>
      </c>
      <c r="C599" s="122" t="s">
        <v>689</v>
      </c>
      <c r="D599" s="122" t="s">
        <v>690</v>
      </c>
      <c r="E599" s="122"/>
      <c r="F599" s="122"/>
    </row>
    <row r="600" spans="2:6" s="123" customFormat="1">
      <c r="B600" s="121">
        <v>25405</v>
      </c>
      <c r="C600" s="122" t="s">
        <v>691</v>
      </c>
      <c r="D600" s="122" t="s">
        <v>690</v>
      </c>
      <c r="E600" s="122"/>
      <c r="F600" s="122"/>
    </row>
    <row r="601" spans="2:6" s="123" customFormat="1">
      <c r="B601" s="121"/>
      <c r="C601" s="122"/>
      <c r="D601" s="122"/>
      <c r="E601" s="122"/>
      <c r="F601" s="122"/>
    </row>
    <row r="602" spans="2:6" s="123" customFormat="1">
      <c r="B602" s="121">
        <v>25451</v>
      </c>
      <c r="C602" s="122" t="s">
        <v>875</v>
      </c>
      <c r="D602" s="122" t="s">
        <v>974</v>
      </c>
      <c r="E602" s="122"/>
      <c r="F602" s="122"/>
    </row>
    <row r="603" spans="2:6">
      <c r="B603" s="121">
        <v>25452</v>
      </c>
      <c r="C603" s="71"/>
      <c r="D603" s="71"/>
    </row>
    <row r="604" spans="2:6" s="123" customFormat="1">
      <c r="B604" s="121">
        <v>25453</v>
      </c>
      <c r="C604" s="123" t="s">
        <v>876</v>
      </c>
      <c r="D604" s="122" t="s">
        <v>974</v>
      </c>
      <c r="E604" s="122"/>
      <c r="F604" s="122"/>
    </row>
    <row r="605" spans="2:6">
      <c r="C605" s="71"/>
    </row>
    <row r="606" spans="2:6" s="123" customFormat="1">
      <c r="B606" s="121">
        <v>25460</v>
      </c>
      <c r="C606" s="122" t="s">
        <v>692</v>
      </c>
      <c r="D606" s="122" t="s">
        <v>693</v>
      </c>
      <c r="E606" s="122"/>
      <c r="F606" s="122"/>
    </row>
    <row r="608" spans="2:6" s="123" customFormat="1">
      <c r="B608" s="121">
        <v>25470</v>
      </c>
      <c r="C608" s="122" t="s">
        <v>694</v>
      </c>
      <c r="D608" s="122" t="s">
        <v>272</v>
      </c>
      <c r="E608" s="122"/>
      <c r="F608" s="122"/>
    </row>
    <row r="609" spans="2:6" s="123" customFormat="1">
      <c r="B609" s="121">
        <v>25471</v>
      </c>
      <c r="C609" s="122" t="s">
        <v>695</v>
      </c>
      <c r="D609" s="122" t="s">
        <v>272</v>
      </c>
      <c r="E609" s="122"/>
      <c r="F609" s="122"/>
    </row>
    <row r="610" spans="2:6" s="123" customFormat="1">
      <c r="B610" s="121">
        <v>25472</v>
      </c>
      <c r="C610" s="122" t="s">
        <v>696</v>
      </c>
      <c r="D610" s="122" t="s">
        <v>272</v>
      </c>
      <c r="E610" s="122"/>
      <c r="F610" s="122"/>
    </row>
    <row r="611" spans="2:6" s="123" customFormat="1">
      <c r="B611" s="121">
        <v>25473</v>
      </c>
      <c r="C611" s="122" t="s">
        <v>697</v>
      </c>
      <c r="D611" s="122" t="s">
        <v>272</v>
      </c>
      <c r="E611" s="122"/>
      <c r="F611" s="122"/>
    </row>
    <row r="613" spans="2:6" s="135" customFormat="1">
      <c r="B613" s="134">
        <v>25530</v>
      </c>
      <c r="C613" s="137" t="s">
        <v>698</v>
      </c>
      <c r="D613" s="137" t="s">
        <v>266</v>
      </c>
      <c r="E613" s="137"/>
      <c r="F613" s="137"/>
    </row>
    <row r="615" spans="2:6" s="135" customFormat="1">
      <c r="B615" s="134">
        <v>25540</v>
      </c>
      <c r="C615" s="137" t="s">
        <v>699</v>
      </c>
      <c r="D615" s="137" t="s">
        <v>267</v>
      </c>
      <c r="E615" s="137"/>
      <c r="F615" s="137"/>
    </row>
    <row r="617" spans="2:6" s="123" customFormat="1">
      <c r="B617" s="121">
        <v>25550</v>
      </c>
      <c r="C617" s="122" t="s">
        <v>700</v>
      </c>
      <c r="D617" s="122" t="s">
        <v>277</v>
      </c>
      <c r="E617" s="122"/>
      <c r="F617" s="122"/>
    </row>
    <row r="618" spans="2:6" s="123" customFormat="1">
      <c r="B618" s="121">
        <v>25551</v>
      </c>
      <c r="C618" s="122" t="s">
        <v>701</v>
      </c>
      <c r="D618" s="122" t="s">
        <v>277</v>
      </c>
      <c r="E618" s="122"/>
      <c r="F618" s="122"/>
    </row>
    <row r="619" spans="2:6" s="123" customFormat="1">
      <c r="B619" s="121">
        <v>25552</v>
      </c>
      <c r="C619" s="140" t="s">
        <v>702</v>
      </c>
      <c r="D619" s="122" t="s">
        <v>277</v>
      </c>
      <c r="E619" s="122"/>
      <c r="F619" s="122"/>
    </row>
    <row r="620" spans="2:6">
      <c r="B620" s="69">
        <v>25553</v>
      </c>
      <c r="C620" s="73"/>
    </row>
    <row r="621" spans="2:6" s="123" customFormat="1">
      <c r="B621" s="121">
        <v>25554</v>
      </c>
      <c r="C621" s="140" t="s">
        <v>703</v>
      </c>
      <c r="D621" s="122" t="s">
        <v>277</v>
      </c>
      <c r="E621" s="122"/>
      <c r="F621" s="122"/>
    </row>
    <row r="623" spans="2:6" s="123" customFormat="1">
      <c r="B623" s="121">
        <v>25670</v>
      </c>
      <c r="C623" s="122" t="s">
        <v>704</v>
      </c>
      <c r="D623" s="123" t="s">
        <v>273</v>
      </c>
      <c r="E623" s="122"/>
      <c r="F623" s="122"/>
    </row>
    <row r="625" spans="2:6" s="135" customFormat="1">
      <c r="B625" s="134">
        <v>25730</v>
      </c>
      <c r="C625" s="137" t="s">
        <v>705</v>
      </c>
      <c r="D625" s="137" t="s">
        <v>262</v>
      </c>
      <c r="E625" s="137"/>
      <c r="F625" s="137"/>
    </row>
    <row r="627" spans="2:6" s="135" customFormat="1">
      <c r="B627" s="134">
        <v>25760</v>
      </c>
      <c r="C627" s="137" t="s">
        <v>706</v>
      </c>
      <c r="D627" s="137" t="s">
        <v>262</v>
      </c>
      <c r="E627" s="137"/>
      <c r="F627" s="137"/>
    </row>
    <row r="629" spans="2:6" s="123" customFormat="1">
      <c r="B629" s="121">
        <v>25901</v>
      </c>
      <c r="C629" s="122" t="s">
        <v>707</v>
      </c>
      <c r="D629" s="122" t="s">
        <v>270</v>
      </c>
      <c r="E629" s="122"/>
      <c r="F629" s="122"/>
    </row>
    <row r="630" spans="2:6" s="123" customFormat="1">
      <c r="B630" s="121">
        <v>25902</v>
      </c>
      <c r="C630" s="122" t="s">
        <v>708</v>
      </c>
      <c r="D630" s="122" t="s">
        <v>270</v>
      </c>
      <c r="E630" s="122"/>
      <c r="F630" s="122"/>
    </row>
    <row r="631" spans="2:6" s="123" customFormat="1">
      <c r="B631" s="121">
        <v>25903</v>
      </c>
      <c r="C631" s="122" t="s">
        <v>709</v>
      </c>
      <c r="D631" s="122" t="s">
        <v>270</v>
      </c>
      <c r="E631" s="122"/>
      <c r="F631" s="122"/>
    </row>
    <row r="633" spans="2:6" s="123" customFormat="1">
      <c r="B633" s="121">
        <v>25911</v>
      </c>
      <c r="C633" s="122" t="s">
        <v>710</v>
      </c>
      <c r="D633" s="122" t="s">
        <v>271</v>
      </c>
      <c r="E633" s="122"/>
      <c r="F633" s="122"/>
    </row>
    <row r="634" spans="2:6" s="123" customFormat="1">
      <c r="B634" s="121">
        <v>25912</v>
      </c>
      <c r="C634" s="122" t="s">
        <v>711</v>
      </c>
      <c r="D634" s="122" t="s">
        <v>271</v>
      </c>
      <c r="E634" s="122"/>
      <c r="F634" s="122"/>
    </row>
    <row r="636" spans="2:6" s="135" customFormat="1">
      <c r="B636" s="134">
        <v>26010</v>
      </c>
      <c r="C636" s="137" t="s">
        <v>712</v>
      </c>
      <c r="D636" s="137" t="s">
        <v>268</v>
      </c>
      <c r="E636" s="137"/>
      <c r="F636" s="137"/>
    </row>
    <row r="637" spans="2:6" s="135" customFormat="1">
      <c r="B637" s="134">
        <v>26011</v>
      </c>
      <c r="C637" s="137" t="s">
        <v>713</v>
      </c>
      <c r="D637" s="137" t="s">
        <v>268</v>
      </c>
      <c r="E637" s="137"/>
      <c r="F637" s="137"/>
    </row>
    <row r="639" spans="2:6" s="135" customFormat="1">
      <c r="B639" s="134">
        <v>26020</v>
      </c>
      <c r="C639" s="137" t="s">
        <v>714</v>
      </c>
      <c r="D639" s="137" t="s">
        <v>262</v>
      </c>
      <c r="E639" s="137"/>
      <c r="F639" s="137"/>
    </row>
    <row r="640" spans="2:6" s="135" customFormat="1">
      <c r="B640" s="134">
        <v>26021</v>
      </c>
      <c r="C640" s="137" t="s">
        <v>715</v>
      </c>
      <c r="D640" s="137" t="s">
        <v>262</v>
      </c>
      <c r="E640" s="137"/>
      <c r="F640" s="137"/>
    </row>
    <row r="642" spans="2:6" s="135" customFormat="1">
      <c r="B642" s="134">
        <v>26030</v>
      </c>
      <c r="C642" s="137" t="s">
        <v>716</v>
      </c>
      <c r="D642" s="137" t="s">
        <v>266</v>
      </c>
      <c r="E642" s="137"/>
      <c r="F642" s="137"/>
    </row>
    <row r="644" spans="2:6" s="135" customFormat="1">
      <c r="B644" s="134">
        <v>26050</v>
      </c>
      <c r="C644" s="137" t="s">
        <v>717</v>
      </c>
      <c r="D644" s="137" t="s">
        <v>266</v>
      </c>
      <c r="E644" s="137"/>
      <c r="F644" s="137"/>
    </row>
    <row r="646" spans="2:6" s="135" customFormat="1">
      <c r="B646" s="134">
        <v>26060</v>
      </c>
      <c r="C646" s="137" t="s">
        <v>718</v>
      </c>
      <c r="D646" s="137" t="s">
        <v>1077</v>
      </c>
      <c r="E646" s="137"/>
      <c r="F646" s="137"/>
    </row>
    <row r="648" spans="2:6" s="123" customFormat="1">
      <c r="B648" s="121">
        <v>26070</v>
      </c>
      <c r="C648" s="139" t="s">
        <v>719</v>
      </c>
      <c r="D648" s="122" t="s">
        <v>273</v>
      </c>
      <c r="E648" s="122"/>
      <c r="F648" s="122"/>
    </row>
    <row r="649" spans="2:6">
      <c r="C649" s="72"/>
    </row>
    <row r="650" spans="2:6" s="123" customFormat="1">
      <c r="B650" s="121">
        <v>26081</v>
      </c>
      <c r="C650" s="139" t="s">
        <v>720</v>
      </c>
      <c r="D650" s="122" t="s">
        <v>721</v>
      </c>
      <c r="E650" s="122"/>
      <c r="F650" s="122"/>
    </row>
    <row r="651" spans="2:6">
      <c r="C651" s="72"/>
    </row>
    <row r="652" spans="2:6" s="123" customFormat="1">
      <c r="B652" s="121">
        <v>26110</v>
      </c>
      <c r="C652" s="139" t="s">
        <v>722</v>
      </c>
      <c r="D652" s="122" t="s">
        <v>275</v>
      </c>
      <c r="E652" s="122"/>
      <c r="F652" s="122"/>
    </row>
    <row r="653" spans="2:6">
      <c r="C653" s="72"/>
    </row>
    <row r="654" spans="2:6" s="123" customFormat="1">
      <c r="B654" s="121">
        <v>26120</v>
      </c>
      <c r="C654" s="139" t="s">
        <v>723</v>
      </c>
      <c r="D654" s="122" t="s">
        <v>274</v>
      </c>
      <c r="E654" s="122"/>
      <c r="F654" s="122"/>
    </row>
    <row r="655" spans="2:6">
      <c r="C655" s="72"/>
    </row>
    <row r="656" spans="2:6" s="123" customFormat="1">
      <c r="B656" s="121">
        <v>26130</v>
      </c>
      <c r="C656" s="139" t="s">
        <v>724</v>
      </c>
      <c r="D656" s="122" t="s">
        <v>276</v>
      </c>
      <c r="E656" s="122"/>
      <c r="F656" s="122"/>
    </row>
    <row r="657" spans="1:6" s="123" customFormat="1">
      <c r="B657" s="121">
        <v>26543</v>
      </c>
      <c r="C657" s="139" t="s">
        <v>871</v>
      </c>
      <c r="D657" s="122"/>
      <c r="E657" s="122"/>
      <c r="F657" s="122"/>
    </row>
    <row r="658" spans="1:6" s="123" customFormat="1">
      <c r="B658" s="121"/>
      <c r="C658" s="139"/>
      <c r="D658" s="122"/>
      <c r="E658" s="122"/>
      <c r="F658" s="122"/>
    </row>
    <row r="659" spans="1:6" s="123" customFormat="1">
      <c r="B659" s="121">
        <v>26558</v>
      </c>
      <c r="C659" s="139" t="s">
        <v>962</v>
      </c>
      <c r="D659" s="122" t="s">
        <v>277</v>
      </c>
      <c r="E659" s="122"/>
      <c r="F659" s="122"/>
    </row>
    <row r="660" spans="1:6" s="123" customFormat="1">
      <c r="B660" s="121"/>
      <c r="C660" s="139"/>
      <c r="D660" s="122"/>
      <c r="E660" s="122"/>
      <c r="F660" s="122"/>
    </row>
    <row r="661" spans="1:6" s="135" customFormat="1">
      <c r="B661" s="134">
        <v>28035</v>
      </c>
      <c r="C661" s="137" t="s">
        <v>821</v>
      </c>
      <c r="D661" s="137" t="s">
        <v>265</v>
      </c>
      <c r="E661" s="137"/>
      <c r="F661" s="137"/>
    </row>
    <row r="662" spans="1:6" s="123" customFormat="1">
      <c r="A662" s="123">
        <v>4</v>
      </c>
      <c r="B662" s="121">
        <v>28700</v>
      </c>
      <c r="C662" s="122" t="s">
        <v>870</v>
      </c>
      <c r="D662" s="122" t="s">
        <v>968</v>
      </c>
      <c r="E662" s="122"/>
      <c r="F662" s="122"/>
    </row>
    <row r="663" spans="1:6" s="123" customFormat="1">
      <c r="B663" s="121"/>
      <c r="C663" s="122"/>
      <c r="D663" s="122"/>
      <c r="E663" s="122"/>
      <c r="F663" s="122"/>
    </row>
    <row r="665" spans="1:6">
      <c r="B665" s="69">
        <v>30011</v>
      </c>
      <c r="C665" s="74" t="s">
        <v>725</v>
      </c>
      <c r="D665" s="70" t="s">
        <v>224</v>
      </c>
    </row>
    <row r="666" spans="1:6">
      <c r="C666" s="74"/>
    </row>
    <row r="667" spans="1:6">
      <c r="B667" s="69">
        <v>30203</v>
      </c>
      <c r="C667" s="70" t="s">
        <v>726</v>
      </c>
      <c r="D667" s="70" t="s">
        <v>667</v>
      </c>
    </row>
    <row r="669" spans="1:6" s="256" customFormat="1">
      <c r="B669" s="257">
        <v>30220</v>
      </c>
      <c r="C669" s="258" t="s">
        <v>727</v>
      </c>
      <c r="D669" s="258"/>
      <c r="E669" s="258"/>
      <c r="F669" s="258"/>
    </row>
    <row r="671" spans="1:6">
      <c r="B671" s="69">
        <v>30300</v>
      </c>
      <c r="C671" s="70" t="s">
        <v>728</v>
      </c>
      <c r="D671" s="70" t="s">
        <v>282</v>
      </c>
    </row>
    <row r="673" spans="1:6" s="256" customFormat="1">
      <c r="B673" s="257">
        <v>30432</v>
      </c>
      <c r="C673" s="258" t="s">
        <v>729</v>
      </c>
      <c r="D673" s="258"/>
      <c r="E673" s="258"/>
      <c r="F673" s="258"/>
    </row>
    <row r="674" spans="1:6">
      <c r="B674" s="69">
        <v>30433</v>
      </c>
      <c r="C674" s="70" t="s">
        <v>730</v>
      </c>
      <c r="D674" s="70" t="s">
        <v>576</v>
      </c>
      <c r="E674" s="70" t="s">
        <v>374</v>
      </c>
    </row>
    <row r="676" spans="1:6">
      <c r="B676" s="69">
        <v>30479</v>
      </c>
      <c r="C676" s="70" t="s">
        <v>731</v>
      </c>
      <c r="D676" s="70" t="s">
        <v>282</v>
      </c>
    </row>
    <row r="678" spans="1:6">
      <c r="B678" s="69">
        <v>30500</v>
      </c>
      <c r="C678" s="70" t="s">
        <v>732</v>
      </c>
      <c r="D678" s="72" t="s">
        <v>109</v>
      </c>
      <c r="E678" s="72" t="s">
        <v>374</v>
      </c>
    </row>
    <row r="679" spans="1:6">
      <c r="D679" s="72"/>
      <c r="E679" s="72"/>
    </row>
    <row r="680" spans="1:6">
      <c r="B680" s="69">
        <v>32313</v>
      </c>
      <c r="C680" s="70" t="s">
        <v>988</v>
      </c>
      <c r="D680" s="71" t="s">
        <v>94</v>
      </c>
      <c r="E680" s="72"/>
    </row>
    <row r="681" spans="1:6">
      <c r="D681" s="72"/>
      <c r="E681" s="72"/>
    </row>
    <row r="682" spans="1:6">
      <c r="A682" s="71">
        <v>1</v>
      </c>
      <c r="B682" s="69">
        <v>34023</v>
      </c>
      <c r="C682" s="70" t="s">
        <v>839</v>
      </c>
      <c r="D682" s="72" t="s">
        <v>296</v>
      </c>
      <c r="E682" s="72"/>
    </row>
    <row r="683" spans="1:6">
      <c r="D683" s="72"/>
      <c r="E683" s="72"/>
    </row>
    <row r="684" spans="1:6">
      <c r="B684" s="69">
        <v>31019</v>
      </c>
      <c r="C684" s="70" t="s">
        <v>733</v>
      </c>
    </row>
    <row r="686" spans="1:6">
      <c r="C686" s="71"/>
    </row>
  </sheetData>
  <autoFilter ref="B1:F719" xr:uid="{9C3A2BE3-9147-474D-816F-CFD08AACBDAB}"/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55113-F258-4B80-8DDA-8A46EFBA1922}">
  <dimension ref="A1:P43"/>
  <sheetViews>
    <sheetView workbookViewId="0">
      <pane ySplit="1" topLeftCell="A2" activePane="bottomLeft" state="frozenSplit"/>
      <selection pane="bottomLeft" activeCell="A2" sqref="A2"/>
    </sheetView>
  </sheetViews>
  <sheetFormatPr defaultRowHeight="12.75"/>
  <cols>
    <col min="1" max="1" width="11.140625" style="46" bestFit="1" customWidth="1"/>
    <col min="2" max="16" width="5.7109375" style="46" customWidth="1"/>
  </cols>
  <sheetData>
    <row r="1" spans="1:16" ht="13.5" thickBot="1">
      <c r="A1" s="175" t="s">
        <v>37</v>
      </c>
      <c r="B1" s="171">
        <v>-7</v>
      </c>
      <c r="C1" s="172">
        <v>-6</v>
      </c>
      <c r="D1" s="172">
        <v>-5</v>
      </c>
      <c r="E1" s="172">
        <v>-4</v>
      </c>
      <c r="F1" s="172">
        <v>-3</v>
      </c>
      <c r="G1" s="172">
        <v>-2</v>
      </c>
      <c r="H1" s="172">
        <v>-1</v>
      </c>
      <c r="I1" s="169">
        <v>0</v>
      </c>
      <c r="J1" s="170" t="s">
        <v>758</v>
      </c>
      <c r="K1" s="170" t="s">
        <v>759</v>
      </c>
      <c r="L1" s="170" t="s">
        <v>760</v>
      </c>
      <c r="M1" s="170" t="s">
        <v>761</v>
      </c>
      <c r="N1" s="170" t="s">
        <v>762</v>
      </c>
      <c r="O1" s="170" t="s">
        <v>763</v>
      </c>
      <c r="P1" s="170" t="s">
        <v>764</v>
      </c>
    </row>
    <row r="2" spans="1:16">
      <c r="A2" s="174">
        <v>20</v>
      </c>
      <c r="B2" s="260"/>
      <c r="C2" s="259">
        <v>-10</v>
      </c>
      <c r="D2" s="216"/>
      <c r="E2" s="216"/>
      <c r="F2" s="216"/>
      <c r="G2" s="216"/>
      <c r="H2" s="216"/>
      <c r="I2" s="219">
        <v>10</v>
      </c>
      <c r="J2" s="216"/>
      <c r="K2" s="219">
        <v>30</v>
      </c>
      <c r="L2" s="219">
        <v>40</v>
      </c>
      <c r="M2" s="216"/>
      <c r="N2" s="216"/>
      <c r="O2" s="216"/>
      <c r="P2" s="216"/>
    </row>
    <row r="3" spans="1:16">
      <c r="A3" s="173">
        <v>25</v>
      </c>
      <c r="B3" s="261"/>
      <c r="C3" s="259">
        <v>-10</v>
      </c>
      <c r="D3" s="217"/>
      <c r="E3" s="217"/>
      <c r="F3" s="217"/>
      <c r="G3" s="217"/>
      <c r="H3" s="217"/>
      <c r="I3" s="219">
        <v>10</v>
      </c>
      <c r="J3" s="217"/>
      <c r="K3" s="219">
        <v>30</v>
      </c>
      <c r="L3" s="219">
        <v>40</v>
      </c>
      <c r="M3" s="217"/>
      <c r="N3" s="217"/>
      <c r="O3" s="217"/>
      <c r="P3" s="217"/>
    </row>
    <row r="4" spans="1:16">
      <c r="A4" s="173">
        <v>30</v>
      </c>
      <c r="B4" s="261"/>
      <c r="C4" s="219" t="s">
        <v>1141</v>
      </c>
      <c r="D4" s="217"/>
      <c r="E4" s="217"/>
      <c r="F4" s="217"/>
      <c r="G4" s="217"/>
      <c r="H4" s="217">
        <v>10</v>
      </c>
      <c r="I4" s="219">
        <v>20</v>
      </c>
      <c r="J4" s="217"/>
      <c r="K4" s="219">
        <v>40</v>
      </c>
      <c r="L4" s="219">
        <v>50</v>
      </c>
      <c r="M4" s="217"/>
      <c r="N4" s="217"/>
      <c r="O4" s="217"/>
      <c r="P4" s="217"/>
    </row>
    <row r="5" spans="1:16">
      <c r="A5" s="173">
        <v>35</v>
      </c>
      <c r="B5" s="261"/>
      <c r="C5" s="219" t="s">
        <v>1141</v>
      </c>
      <c r="D5" s="217"/>
      <c r="E5" s="217"/>
      <c r="F5" s="217"/>
      <c r="G5" s="217"/>
      <c r="H5" s="217"/>
      <c r="I5" s="219">
        <v>20</v>
      </c>
      <c r="J5" s="217"/>
      <c r="K5" s="219">
        <v>40</v>
      </c>
      <c r="L5" s="219">
        <v>50</v>
      </c>
      <c r="M5" s="217"/>
      <c r="N5" s="217"/>
      <c r="O5" s="217"/>
      <c r="P5" s="217"/>
    </row>
    <row r="6" spans="1:16">
      <c r="A6" s="173">
        <v>40</v>
      </c>
      <c r="B6" s="261"/>
      <c r="C6" s="219" t="s">
        <v>1141</v>
      </c>
      <c r="D6" s="217"/>
      <c r="E6" s="217"/>
      <c r="F6" s="217"/>
      <c r="G6" s="217"/>
      <c r="H6" s="217"/>
      <c r="I6" s="219">
        <v>20</v>
      </c>
      <c r="J6" s="217">
        <v>30</v>
      </c>
      <c r="K6" s="219">
        <v>40</v>
      </c>
      <c r="L6" s="219">
        <v>50</v>
      </c>
      <c r="M6" s="217"/>
      <c r="N6" s="217"/>
      <c r="O6" s="217"/>
      <c r="P6" s="217"/>
    </row>
    <row r="7" spans="1:16">
      <c r="A7" s="173">
        <v>45</v>
      </c>
      <c r="B7" s="261"/>
      <c r="C7" s="219" t="s">
        <v>1142</v>
      </c>
      <c r="D7" s="217"/>
      <c r="E7" s="219" t="s">
        <v>1147</v>
      </c>
      <c r="F7" s="217"/>
      <c r="G7" s="217"/>
      <c r="H7" s="217"/>
      <c r="I7" s="219">
        <v>30</v>
      </c>
      <c r="J7" s="217"/>
      <c r="K7" s="219">
        <v>50</v>
      </c>
      <c r="L7" s="219">
        <v>60</v>
      </c>
      <c r="M7" s="217"/>
      <c r="N7" s="217"/>
      <c r="O7" s="217"/>
      <c r="P7" s="217"/>
    </row>
    <row r="8" spans="1:16">
      <c r="A8" s="173">
        <v>50</v>
      </c>
      <c r="B8" s="261"/>
      <c r="C8" s="217"/>
      <c r="D8" s="217"/>
      <c r="E8" s="219" t="s">
        <v>1147</v>
      </c>
      <c r="F8" s="217"/>
      <c r="G8" s="217"/>
      <c r="H8" s="219">
        <v>20</v>
      </c>
      <c r="I8" s="219">
        <v>30</v>
      </c>
      <c r="J8" s="219">
        <v>40</v>
      </c>
      <c r="K8" s="219">
        <v>50</v>
      </c>
      <c r="L8" s="219">
        <v>60</v>
      </c>
      <c r="M8" s="217"/>
      <c r="N8" s="217"/>
      <c r="O8" s="217"/>
      <c r="P8" s="217"/>
    </row>
    <row r="9" spans="1:16">
      <c r="A9" s="173">
        <v>55</v>
      </c>
      <c r="B9" s="261"/>
      <c r="C9" s="217"/>
      <c r="D9" s="217"/>
      <c r="E9" s="219" t="s">
        <v>963</v>
      </c>
      <c r="F9" s="217">
        <v>10</v>
      </c>
      <c r="G9" s="217"/>
      <c r="H9" s="217"/>
      <c r="I9" s="219">
        <v>40</v>
      </c>
      <c r="J9" s="217"/>
      <c r="K9" s="219">
        <v>60</v>
      </c>
      <c r="L9" s="219">
        <v>70</v>
      </c>
      <c r="M9" s="217"/>
      <c r="N9" s="217"/>
      <c r="O9" s="217"/>
      <c r="P9" s="217"/>
    </row>
    <row r="10" spans="1:16">
      <c r="A10" s="173">
        <v>60</v>
      </c>
      <c r="B10" s="261"/>
      <c r="C10" s="217"/>
      <c r="D10" s="217"/>
      <c r="E10" s="219" t="s">
        <v>963</v>
      </c>
      <c r="F10" s="217"/>
      <c r="G10" s="217"/>
      <c r="H10" s="217"/>
      <c r="I10" s="219">
        <v>40</v>
      </c>
      <c r="J10" s="217"/>
      <c r="K10" s="219">
        <v>60</v>
      </c>
      <c r="L10" s="219">
        <v>70</v>
      </c>
      <c r="M10" s="217"/>
      <c r="N10" s="217"/>
      <c r="O10" s="217"/>
      <c r="P10" s="217"/>
    </row>
    <row r="11" spans="1:16">
      <c r="A11" s="173">
        <v>65</v>
      </c>
      <c r="B11" s="261"/>
      <c r="C11" s="217"/>
      <c r="D11" s="217"/>
      <c r="E11" s="219" t="s">
        <v>963</v>
      </c>
      <c r="F11" s="217"/>
      <c r="G11" s="217"/>
      <c r="H11" s="217"/>
      <c r="I11" s="219">
        <v>40</v>
      </c>
      <c r="J11" s="217"/>
      <c r="K11" s="219">
        <v>60</v>
      </c>
      <c r="L11" s="217"/>
      <c r="M11" s="217"/>
      <c r="N11" s="217"/>
      <c r="O11" s="217"/>
      <c r="P11" s="217"/>
    </row>
    <row r="12" spans="1:16">
      <c r="A12" s="173">
        <v>70</v>
      </c>
      <c r="B12" s="261"/>
      <c r="C12" s="217"/>
      <c r="D12" s="217"/>
      <c r="E12" s="219">
        <v>10</v>
      </c>
      <c r="F12" s="217"/>
      <c r="G12" s="217"/>
      <c r="H12" s="217"/>
      <c r="I12" s="219">
        <v>50</v>
      </c>
      <c r="J12" s="219">
        <v>60</v>
      </c>
      <c r="K12" s="219">
        <v>70</v>
      </c>
      <c r="L12" s="219">
        <v>80</v>
      </c>
      <c r="M12" s="217"/>
      <c r="N12" s="217"/>
      <c r="O12" s="217"/>
      <c r="P12" s="217"/>
    </row>
    <row r="13" spans="1:16">
      <c r="A13" s="173">
        <v>75</v>
      </c>
      <c r="B13" s="261" t="s">
        <v>765</v>
      </c>
      <c r="C13" s="217"/>
      <c r="D13" s="217"/>
      <c r="E13" s="219">
        <v>10</v>
      </c>
      <c r="F13" s="217"/>
      <c r="G13" s="217"/>
      <c r="H13" s="217"/>
      <c r="I13" s="219">
        <v>50</v>
      </c>
      <c r="J13" s="219">
        <v>60</v>
      </c>
      <c r="K13" s="219">
        <v>70</v>
      </c>
      <c r="L13" s="217">
        <v>80</v>
      </c>
      <c r="M13" s="217"/>
      <c r="N13" s="217"/>
      <c r="O13" s="217"/>
      <c r="P13" s="217"/>
    </row>
    <row r="14" spans="1:16">
      <c r="A14" s="173">
        <v>80</v>
      </c>
      <c r="B14" s="218"/>
      <c r="C14" s="217"/>
      <c r="D14" s="217"/>
      <c r="E14" s="219">
        <v>10</v>
      </c>
      <c r="F14" s="217"/>
      <c r="G14" s="217"/>
      <c r="H14" s="219">
        <v>40</v>
      </c>
      <c r="I14" s="219">
        <v>50</v>
      </c>
      <c r="J14" s="217"/>
      <c r="K14" s="219">
        <v>70</v>
      </c>
      <c r="L14" s="217"/>
      <c r="M14" s="217"/>
      <c r="N14" s="217"/>
      <c r="O14" s="217"/>
      <c r="P14" s="217"/>
    </row>
    <row r="15" spans="1:16">
      <c r="A15" s="173">
        <v>85</v>
      </c>
      <c r="B15" s="218"/>
      <c r="C15" s="217"/>
      <c r="D15" s="217"/>
      <c r="E15" s="219">
        <v>10</v>
      </c>
      <c r="F15" s="217"/>
      <c r="G15" s="217"/>
      <c r="H15" s="217"/>
      <c r="I15" s="219">
        <v>50</v>
      </c>
      <c r="J15" s="217"/>
      <c r="K15" s="219">
        <v>70</v>
      </c>
      <c r="L15" s="217"/>
      <c r="M15" s="217"/>
      <c r="N15" s="217"/>
      <c r="O15" s="217"/>
      <c r="P15" s="217"/>
    </row>
    <row r="16" spans="1:16">
      <c r="A16" s="173">
        <v>90</v>
      </c>
      <c r="B16" s="218"/>
      <c r="C16" s="217"/>
      <c r="D16" s="217">
        <v>10</v>
      </c>
      <c r="E16" s="219">
        <v>20</v>
      </c>
      <c r="F16" s="217"/>
      <c r="G16" s="217"/>
      <c r="H16" s="217"/>
      <c r="I16" s="219">
        <v>60</v>
      </c>
      <c r="J16" s="217"/>
      <c r="K16" s="219">
        <v>80</v>
      </c>
      <c r="L16" s="217"/>
      <c r="M16" s="217"/>
      <c r="N16" s="217"/>
      <c r="O16" s="217"/>
      <c r="P16" s="217"/>
    </row>
    <row r="17" spans="1:16">
      <c r="A17" s="173">
        <v>95</v>
      </c>
      <c r="B17" s="218"/>
      <c r="C17" s="217"/>
      <c r="D17" s="217"/>
      <c r="E17" s="219">
        <v>20</v>
      </c>
      <c r="F17" s="217"/>
      <c r="G17" s="217"/>
      <c r="H17" s="217"/>
      <c r="I17" s="219">
        <v>60</v>
      </c>
      <c r="J17" s="217"/>
      <c r="K17" s="219">
        <v>80</v>
      </c>
      <c r="L17" s="217"/>
      <c r="M17" s="217"/>
      <c r="N17" s="217"/>
      <c r="O17" s="217"/>
      <c r="P17" s="217"/>
    </row>
    <row r="18" spans="1:16">
      <c r="A18" s="173">
        <v>100</v>
      </c>
      <c r="B18" s="218"/>
      <c r="C18" s="217"/>
      <c r="D18" s="217"/>
      <c r="E18" s="219">
        <v>20</v>
      </c>
      <c r="F18" s="217"/>
      <c r="G18" s="217"/>
      <c r="H18" s="219">
        <v>50</v>
      </c>
      <c r="I18" s="219">
        <v>60</v>
      </c>
      <c r="J18" s="217"/>
      <c r="K18" s="219">
        <v>80</v>
      </c>
      <c r="L18" s="217"/>
      <c r="M18" s="217"/>
      <c r="N18" s="217"/>
      <c r="O18" s="217"/>
      <c r="P18" s="217"/>
    </row>
    <row r="19" spans="1:16">
      <c r="A19" s="173">
        <v>105</v>
      </c>
      <c r="B19" s="218"/>
      <c r="C19" s="217"/>
      <c r="D19" s="217"/>
      <c r="E19" s="219">
        <v>20</v>
      </c>
      <c r="F19" s="217"/>
      <c r="G19" s="217"/>
      <c r="H19" s="217"/>
      <c r="I19" s="219">
        <v>60</v>
      </c>
      <c r="J19" s="217"/>
      <c r="K19" s="219">
        <v>80</v>
      </c>
      <c r="L19" s="217"/>
      <c r="M19" s="217"/>
      <c r="N19" s="217"/>
      <c r="O19" s="217"/>
      <c r="P19" s="217"/>
    </row>
    <row r="20" spans="1:16">
      <c r="A20" s="173">
        <v>110</v>
      </c>
      <c r="B20" s="218"/>
      <c r="C20" s="217"/>
      <c r="D20" s="217"/>
      <c r="E20" s="219">
        <v>30</v>
      </c>
      <c r="F20" s="217"/>
      <c r="G20" s="217"/>
      <c r="H20" s="219">
        <v>60</v>
      </c>
      <c r="I20" s="219">
        <v>70</v>
      </c>
      <c r="J20" s="217"/>
      <c r="K20" s="219">
        <v>90</v>
      </c>
      <c r="L20" s="217"/>
      <c r="M20" s="217"/>
      <c r="N20" s="217"/>
      <c r="O20" s="217"/>
      <c r="P20" s="217"/>
    </row>
    <row r="21" spans="1:16">
      <c r="A21" s="173">
        <v>115</v>
      </c>
      <c r="B21" s="218"/>
      <c r="C21" s="217"/>
      <c r="D21" s="217"/>
      <c r="E21" s="219">
        <v>30</v>
      </c>
      <c r="F21" s="217">
        <v>40</v>
      </c>
      <c r="G21" s="217"/>
      <c r="H21" s="217"/>
      <c r="I21" s="219">
        <v>70</v>
      </c>
      <c r="J21" s="217"/>
      <c r="K21" s="219">
        <v>90</v>
      </c>
      <c r="L21" s="217"/>
      <c r="M21" s="217"/>
      <c r="N21" s="217"/>
      <c r="O21" s="217"/>
      <c r="P21" s="217"/>
    </row>
    <row r="22" spans="1:16">
      <c r="A22" s="173">
        <v>120</v>
      </c>
      <c r="B22" s="218"/>
      <c r="C22" s="217"/>
      <c r="D22" s="217"/>
      <c r="E22" s="219">
        <v>30</v>
      </c>
      <c r="F22" s="217">
        <v>40</v>
      </c>
      <c r="G22" s="217"/>
      <c r="H22" s="217"/>
      <c r="I22" s="219">
        <v>70</v>
      </c>
      <c r="J22" s="217"/>
      <c r="K22" s="219">
        <v>90</v>
      </c>
      <c r="L22" s="217"/>
      <c r="M22" s="217"/>
      <c r="N22" s="217"/>
      <c r="O22" s="217"/>
      <c r="P22" s="217"/>
    </row>
    <row r="23" spans="1:16">
      <c r="A23" s="173">
        <v>125</v>
      </c>
      <c r="B23" s="218"/>
      <c r="C23" s="217"/>
      <c r="D23" s="217"/>
      <c r="E23" s="219">
        <v>30</v>
      </c>
      <c r="F23" s="217">
        <v>40</v>
      </c>
      <c r="G23" s="217"/>
      <c r="H23" s="217"/>
      <c r="I23" s="219">
        <v>70</v>
      </c>
      <c r="J23" s="217"/>
      <c r="K23" s="219">
        <v>90</v>
      </c>
      <c r="L23" s="217"/>
      <c r="M23" s="217"/>
      <c r="N23" s="217"/>
      <c r="O23" s="217"/>
      <c r="P23" s="217"/>
    </row>
    <row r="24" spans="1:16">
      <c r="A24" s="173">
        <v>130</v>
      </c>
      <c r="B24" s="218">
        <v>10</v>
      </c>
      <c r="C24" s="217"/>
      <c r="D24" s="217"/>
      <c r="E24" s="219">
        <v>40</v>
      </c>
      <c r="F24" s="217"/>
      <c r="G24" s="217"/>
      <c r="H24" s="217"/>
      <c r="I24" s="219">
        <v>80</v>
      </c>
      <c r="J24" s="217"/>
      <c r="K24" s="219">
        <v>100</v>
      </c>
      <c r="L24" s="217"/>
      <c r="M24" s="217"/>
      <c r="N24" s="217"/>
      <c r="O24" s="217"/>
      <c r="P24" s="217"/>
    </row>
    <row r="25" spans="1:16">
      <c r="A25" s="173">
        <v>135</v>
      </c>
      <c r="B25" s="218"/>
      <c r="C25" s="217"/>
      <c r="D25" s="217"/>
      <c r="E25" s="219">
        <v>40</v>
      </c>
      <c r="F25" s="217"/>
      <c r="G25" s="217"/>
      <c r="H25" s="217"/>
      <c r="I25" s="219">
        <v>80</v>
      </c>
      <c r="J25" s="217"/>
      <c r="K25" s="219">
        <v>100</v>
      </c>
      <c r="L25" s="217"/>
      <c r="M25" s="217"/>
      <c r="N25" s="217"/>
      <c r="O25" s="217"/>
      <c r="P25" s="217"/>
    </row>
    <row r="26" spans="1:16">
      <c r="A26" s="173">
        <v>140</v>
      </c>
      <c r="B26" s="218"/>
      <c r="C26" s="217"/>
      <c r="D26" s="217"/>
      <c r="E26" s="219">
        <v>40</v>
      </c>
      <c r="F26" s="217"/>
      <c r="G26" s="217"/>
      <c r="H26" s="217"/>
      <c r="I26" s="219">
        <v>80</v>
      </c>
      <c r="J26" s="217"/>
      <c r="K26" s="219">
        <v>100</v>
      </c>
      <c r="L26" s="217"/>
      <c r="M26" s="217"/>
      <c r="N26" s="217"/>
      <c r="O26" s="217"/>
      <c r="P26" s="217"/>
    </row>
    <row r="27" spans="1:16">
      <c r="A27" s="173">
        <v>145</v>
      </c>
      <c r="B27" s="218"/>
      <c r="C27" s="217"/>
      <c r="D27" s="217"/>
      <c r="E27" s="219">
        <v>40</v>
      </c>
      <c r="F27" s="217"/>
      <c r="G27" s="217"/>
      <c r="H27" s="217"/>
      <c r="I27" s="219">
        <v>80</v>
      </c>
      <c r="J27" s="217"/>
      <c r="K27" s="219">
        <v>100</v>
      </c>
      <c r="L27" s="217"/>
      <c r="M27" s="217"/>
      <c r="N27" s="217"/>
      <c r="O27" s="217"/>
      <c r="P27" s="217"/>
    </row>
    <row r="28" spans="1:16">
      <c r="A28" s="173">
        <v>150</v>
      </c>
      <c r="B28" s="218"/>
      <c r="C28" s="217"/>
      <c r="D28" s="217"/>
      <c r="E28" s="219">
        <v>40</v>
      </c>
      <c r="F28" s="217">
        <v>50</v>
      </c>
      <c r="G28" s="217"/>
      <c r="H28" s="217"/>
      <c r="I28" s="219">
        <v>80</v>
      </c>
      <c r="J28" s="217"/>
      <c r="K28" s="217"/>
      <c r="L28" s="217"/>
      <c r="M28" s="217"/>
      <c r="N28" s="217"/>
      <c r="O28" s="217"/>
      <c r="P28" s="217"/>
    </row>
    <row r="29" spans="1:16">
      <c r="A29" s="173">
        <v>155</v>
      </c>
      <c r="B29" s="218"/>
      <c r="C29" s="217"/>
      <c r="D29" s="217"/>
      <c r="E29" s="219">
        <v>50</v>
      </c>
      <c r="F29" s="217"/>
      <c r="G29" s="217"/>
      <c r="H29" s="217"/>
      <c r="I29" s="219">
        <v>90</v>
      </c>
      <c r="J29" s="217"/>
      <c r="K29" s="217"/>
      <c r="L29" s="217"/>
      <c r="M29" s="217"/>
      <c r="N29" s="217"/>
      <c r="O29" s="217"/>
      <c r="P29" s="217"/>
    </row>
    <row r="30" spans="1:16">
      <c r="A30" s="173">
        <v>160</v>
      </c>
      <c r="B30" s="218">
        <v>20</v>
      </c>
      <c r="C30" s="217"/>
      <c r="D30" s="217"/>
      <c r="E30" s="219">
        <v>50</v>
      </c>
      <c r="F30" s="217"/>
      <c r="G30" s="217"/>
      <c r="H30" s="217"/>
      <c r="I30" s="219">
        <v>90</v>
      </c>
      <c r="J30" s="217"/>
      <c r="K30" s="217"/>
      <c r="L30" s="217"/>
      <c r="M30" s="217"/>
      <c r="N30" s="217"/>
      <c r="O30" s="217"/>
      <c r="P30" s="217"/>
    </row>
    <row r="31" spans="1:16">
      <c r="A31" s="173">
        <v>165</v>
      </c>
      <c r="B31" s="218">
        <v>20</v>
      </c>
      <c r="C31" s="217"/>
      <c r="D31" s="217"/>
      <c r="E31" s="219">
        <v>50</v>
      </c>
      <c r="F31" s="217"/>
      <c r="G31" s="217"/>
      <c r="H31" s="217"/>
      <c r="I31" s="219">
        <v>90</v>
      </c>
      <c r="J31" s="217"/>
      <c r="K31" s="217"/>
      <c r="L31" s="217"/>
      <c r="M31" s="217"/>
      <c r="N31" s="217"/>
      <c r="O31" s="217"/>
      <c r="P31" s="217"/>
    </row>
    <row r="32" spans="1:16">
      <c r="A32" s="173">
        <v>170</v>
      </c>
      <c r="B32" s="218"/>
      <c r="C32" s="217"/>
      <c r="D32" s="217"/>
      <c r="E32" s="219">
        <v>50</v>
      </c>
      <c r="F32" s="217"/>
      <c r="G32" s="217"/>
      <c r="H32" s="217"/>
      <c r="I32" s="219">
        <v>90</v>
      </c>
      <c r="J32" s="217"/>
      <c r="K32" s="217"/>
      <c r="L32" s="217"/>
      <c r="M32" s="217"/>
      <c r="N32" s="217"/>
      <c r="O32" s="217"/>
      <c r="P32" s="217"/>
    </row>
    <row r="33" spans="1:16">
      <c r="A33" s="173">
        <v>175</v>
      </c>
      <c r="B33" s="218"/>
      <c r="C33" s="219">
        <v>30</v>
      </c>
      <c r="D33" s="217"/>
      <c r="E33" s="219">
        <v>50</v>
      </c>
      <c r="F33" s="217"/>
      <c r="G33" s="217"/>
      <c r="H33" s="217"/>
      <c r="I33" s="219">
        <v>90</v>
      </c>
      <c r="J33" s="217"/>
      <c r="K33" s="217"/>
      <c r="L33" s="217"/>
      <c r="M33" s="217"/>
      <c r="N33" s="217"/>
      <c r="O33" s="217"/>
      <c r="P33" s="217"/>
    </row>
    <row r="34" spans="1:16">
      <c r="A34" s="173">
        <v>180</v>
      </c>
      <c r="B34" s="218"/>
      <c r="C34" s="219">
        <v>40</v>
      </c>
      <c r="D34" s="217"/>
      <c r="E34" s="219">
        <v>60</v>
      </c>
      <c r="F34" s="217"/>
      <c r="G34" s="217"/>
      <c r="H34" s="217"/>
      <c r="I34" s="219">
        <v>100</v>
      </c>
      <c r="J34" s="217"/>
      <c r="K34" s="217"/>
      <c r="L34" s="217"/>
      <c r="M34" s="217"/>
      <c r="N34" s="217"/>
      <c r="O34" s="217"/>
      <c r="P34" s="217"/>
    </row>
    <row r="35" spans="1:16">
      <c r="A35" s="173">
        <v>185</v>
      </c>
      <c r="B35" s="218"/>
      <c r="C35" s="219">
        <v>40</v>
      </c>
      <c r="D35" s="217"/>
      <c r="E35" s="219">
        <v>60</v>
      </c>
      <c r="F35" s="217"/>
      <c r="G35" s="217"/>
      <c r="H35" s="217"/>
      <c r="I35" s="217"/>
      <c r="J35" s="217"/>
      <c r="K35" s="217"/>
      <c r="L35" s="217"/>
      <c r="M35" s="217"/>
      <c r="N35" s="217"/>
      <c r="O35" s="217"/>
      <c r="P35" s="217"/>
    </row>
    <row r="36" spans="1:16">
      <c r="A36" s="173">
        <v>190</v>
      </c>
      <c r="B36" s="218"/>
      <c r="C36" s="219">
        <v>40</v>
      </c>
      <c r="D36" s="217"/>
      <c r="E36" s="219">
        <v>60</v>
      </c>
      <c r="F36" s="217"/>
      <c r="G36" s="217"/>
      <c r="H36" s="217"/>
      <c r="I36" s="217"/>
      <c r="J36" s="217"/>
      <c r="K36" s="217"/>
      <c r="L36" s="217"/>
      <c r="M36" s="217"/>
      <c r="N36" s="217"/>
      <c r="O36" s="217"/>
      <c r="P36" s="217"/>
    </row>
    <row r="37" spans="1:16">
      <c r="A37" s="173">
        <v>195</v>
      </c>
      <c r="B37" s="218"/>
      <c r="C37" s="219">
        <v>40</v>
      </c>
      <c r="D37" s="217"/>
      <c r="E37" s="219">
        <v>60</v>
      </c>
      <c r="F37" s="217"/>
      <c r="G37" s="217"/>
      <c r="H37" s="217"/>
      <c r="I37" s="217"/>
      <c r="J37" s="217"/>
      <c r="K37" s="217"/>
      <c r="L37" s="217"/>
      <c r="M37" s="217"/>
      <c r="N37" s="217"/>
      <c r="O37" s="217"/>
      <c r="P37" s="217"/>
    </row>
    <row r="38" spans="1:16">
      <c r="A38" s="173">
        <v>200</v>
      </c>
      <c r="B38" s="218"/>
      <c r="C38" s="219">
        <v>40</v>
      </c>
      <c r="D38" s="217"/>
      <c r="E38" s="217">
        <v>60</v>
      </c>
      <c r="F38" s="217"/>
      <c r="G38" s="217"/>
      <c r="H38" s="219">
        <v>90</v>
      </c>
      <c r="I38" s="217"/>
      <c r="J38" s="217"/>
      <c r="K38" s="217"/>
      <c r="L38" s="217"/>
      <c r="M38" s="217"/>
      <c r="N38" s="217"/>
      <c r="O38" s="217"/>
      <c r="P38" s="217"/>
    </row>
    <row r="39" spans="1:16">
      <c r="A39" s="173">
        <v>205</v>
      </c>
      <c r="B39" s="218"/>
      <c r="C39" s="219">
        <v>40</v>
      </c>
      <c r="D39" s="217"/>
      <c r="E39" s="219">
        <v>60</v>
      </c>
      <c r="F39" s="217"/>
      <c r="G39" s="217"/>
      <c r="H39" s="217">
        <v>90</v>
      </c>
      <c r="I39" s="217"/>
      <c r="J39" s="217"/>
      <c r="K39" s="217"/>
      <c r="L39" s="217"/>
      <c r="M39" s="217"/>
      <c r="N39" s="217"/>
      <c r="O39" s="217"/>
      <c r="P39" s="217"/>
    </row>
    <row r="40" spans="1:16">
      <c r="A40" s="173">
        <v>210</v>
      </c>
      <c r="B40" s="218"/>
      <c r="C40" s="219">
        <v>40</v>
      </c>
      <c r="D40" s="217"/>
      <c r="E40" s="219">
        <v>60</v>
      </c>
      <c r="F40" s="217"/>
      <c r="G40" s="217"/>
      <c r="H40" s="217">
        <v>90</v>
      </c>
      <c r="I40" s="217"/>
      <c r="J40" s="217"/>
      <c r="K40" s="217"/>
      <c r="L40" s="217"/>
      <c r="M40" s="217"/>
      <c r="N40" s="217"/>
      <c r="O40" s="217"/>
      <c r="P40" s="217"/>
    </row>
    <row r="41" spans="1:16">
      <c r="A41" s="173">
        <v>215</v>
      </c>
      <c r="B41" s="218"/>
      <c r="C41" s="219">
        <v>40</v>
      </c>
      <c r="D41" s="217"/>
      <c r="E41" s="219">
        <v>60</v>
      </c>
      <c r="F41" s="217"/>
      <c r="G41" s="217"/>
      <c r="H41" s="217">
        <v>90</v>
      </c>
      <c r="I41" s="217"/>
      <c r="J41" s="217"/>
      <c r="K41" s="217"/>
      <c r="L41" s="217"/>
      <c r="M41" s="217"/>
      <c r="N41" s="217"/>
      <c r="O41" s="217"/>
      <c r="P41" s="217"/>
    </row>
    <row r="42" spans="1:16">
      <c r="A42" s="173">
        <v>220</v>
      </c>
      <c r="B42" s="218"/>
      <c r="C42" s="219">
        <v>40</v>
      </c>
      <c r="D42" s="217"/>
      <c r="E42" s="219">
        <v>60</v>
      </c>
      <c r="F42" s="217"/>
      <c r="G42" s="217"/>
      <c r="H42" s="219">
        <v>90</v>
      </c>
      <c r="I42" s="217"/>
      <c r="J42" s="217"/>
      <c r="K42" s="217"/>
      <c r="L42" s="217"/>
      <c r="M42" s="217"/>
      <c r="N42" s="217"/>
      <c r="O42" s="217"/>
      <c r="P42" s="217"/>
    </row>
    <row r="43" spans="1:16">
      <c r="A43" s="173">
        <v>225</v>
      </c>
      <c r="B43" s="218"/>
      <c r="C43" s="219">
        <v>40</v>
      </c>
      <c r="D43" s="217"/>
      <c r="E43" s="219">
        <v>60</v>
      </c>
      <c r="F43" s="217"/>
      <c r="G43" s="217"/>
      <c r="H43" s="217">
        <v>90</v>
      </c>
      <c r="I43" s="217"/>
      <c r="J43" s="217"/>
      <c r="K43" s="217"/>
      <c r="L43" s="217"/>
      <c r="M43" s="217"/>
      <c r="N43" s="217"/>
      <c r="O43" s="217"/>
      <c r="P43" s="217"/>
    </row>
  </sheetData>
  <pageMargins left="0.75" right="0.75" top="1" bottom="1" header="0.5" footer="0.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67D0B-639A-4AF7-9F4C-B5F791E92C2F}">
  <dimension ref="A1:N27"/>
  <sheetViews>
    <sheetView workbookViewId="0"/>
  </sheetViews>
  <sheetFormatPr defaultRowHeight="12.75"/>
  <cols>
    <col min="1" max="1" width="34.140625" style="75" customWidth="1"/>
    <col min="2" max="2" width="6.5703125" style="94" bestFit="1" customWidth="1"/>
    <col min="3" max="3" width="5.42578125" style="94" bestFit="1" customWidth="1"/>
    <col min="4" max="4" width="7" style="94" bestFit="1" customWidth="1"/>
    <col min="5" max="5" width="10.7109375" style="94" customWidth="1"/>
    <col min="6" max="6" width="11.140625" style="94" bestFit="1" customWidth="1"/>
    <col min="7" max="7" width="5.42578125" style="94" bestFit="1" customWidth="1"/>
    <col min="8" max="8" width="7" style="94" bestFit="1" customWidth="1"/>
    <col min="9" max="9" width="7.5703125" style="94" bestFit="1" customWidth="1"/>
    <col min="10" max="10" width="9.140625" style="94" bestFit="1" customWidth="1"/>
    <col min="11" max="11" width="8.42578125" style="75" customWidth="1"/>
    <col min="12" max="12" width="56.5703125" style="75" customWidth="1"/>
    <col min="13" max="13" width="12" style="113" customWidth="1"/>
    <col min="14" max="14" width="42.28515625" style="75" bestFit="1" customWidth="1"/>
    <col min="15" max="16384" width="9.140625" style="75"/>
  </cols>
  <sheetData>
    <row r="1" spans="1:14">
      <c r="B1" s="371" t="s">
        <v>734</v>
      </c>
      <c r="C1" s="371"/>
      <c r="D1" s="371"/>
      <c r="E1" s="371"/>
      <c r="F1" s="371" t="s">
        <v>735</v>
      </c>
      <c r="G1" s="371"/>
      <c r="H1" s="371"/>
      <c r="I1" s="371"/>
      <c r="J1" s="76" t="s">
        <v>736</v>
      </c>
    </row>
    <row r="2" spans="1:14" ht="16.5" thickBot="1">
      <c r="B2" s="76" t="s">
        <v>737</v>
      </c>
      <c r="C2" s="76" t="s">
        <v>738</v>
      </c>
      <c r="D2" s="76" t="s">
        <v>739</v>
      </c>
      <c r="E2" s="76" t="s">
        <v>740</v>
      </c>
      <c r="F2" s="76" t="s">
        <v>37</v>
      </c>
      <c r="G2" s="76" t="s">
        <v>738</v>
      </c>
      <c r="H2" s="76" t="s">
        <v>739</v>
      </c>
      <c r="I2" s="76" t="s">
        <v>740</v>
      </c>
      <c r="J2" s="76" t="s">
        <v>740</v>
      </c>
      <c r="L2" s="103" t="s">
        <v>769</v>
      </c>
      <c r="M2" s="221"/>
      <c r="N2" s="104"/>
    </row>
    <row r="3" spans="1:14" ht="16.5" thickBot="1">
      <c r="A3" s="77" t="s">
        <v>750</v>
      </c>
      <c r="B3" s="78">
        <v>10000</v>
      </c>
      <c r="C3" s="79">
        <v>50</v>
      </c>
      <c r="D3" s="79">
        <f>ROUNDUP(5000/C3,0)</f>
        <v>100</v>
      </c>
      <c r="E3" s="80">
        <f>(B3/2)*(5000/C3)+10000</f>
        <v>510000</v>
      </c>
      <c r="F3" s="78">
        <v>45</v>
      </c>
      <c r="G3" s="79">
        <v>50</v>
      </c>
      <c r="H3" s="79">
        <f>ROUNDUP(5000/G3,0)</f>
        <v>100</v>
      </c>
      <c r="I3" s="79">
        <f>(F3*50*H3)+10000</f>
        <v>235000</v>
      </c>
      <c r="J3" s="81">
        <f>((E3-I3)/2)+I3</f>
        <v>372500</v>
      </c>
      <c r="L3" s="105" t="s">
        <v>770</v>
      </c>
      <c r="M3" s="220" t="s">
        <v>1043</v>
      </c>
      <c r="N3" s="106" t="s">
        <v>936</v>
      </c>
    </row>
    <row r="4" spans="1:14" ht="16.5" thickBot="1">
      <c r="A4" s="82" t="s">
        <v>751</v>
      </c>
      <c r="B4" s="83">
        <v>14400</v>
      </c>
      <c r="C4" s="100">
        <v>50</v>
      </c>
      <c r="D4" s="100">
        <f>ROUNDUP(5000/C4,0)</f>
        <v>100</v>
      </c>
      <c r="E4" s="84">
        <f>(B4/2)*(5000/C4)+10000</f>
        <v>730000</v>
      </c>
      <c r="F4" s="83">
        <v>75</v>
      </c>
      <c r="G4" s="100">
        <v>50</v>
      </c>
      <c r="H4" s="100">
        <f>ROUNDUP(5000/G4,0)</f>
        <v>100</v>
      </c>
      <c r="I4" s="100">
        <f>(F4*50*H4)+10000</f>
        <v>385000</v>
      </c>
      <c r="J4" s="85">
        <f>((E4-I4)/2)+I4</f>
        <v>557500</v>
      </c>
      <c r="L4" s="166" t="s">
        <v>1045</v>
      </c>
      <c r="M4" s="167" t="s">
        <v>1044</v>
      </c>
      <c r="N4" s="167">
        <v>0</v>
      </c>
    </row>
    <row r="5" spans="1:14" ht="16.5" thickBot="1">
      <c r="A5" s="86" t="s">
        <v>752</v>
      </c>
      <c r="B5" s="87">
        <v>16900</v>
      </c>
      <c r="C5" s="101">
        <v>50</v>
      </c>
      <c r="D5" s="101">
        <f>ROUNDUP(5000/C5,0)</f>
        <v>100</v>
      </c>
      <c r="E5" s="88">
        <f>(B5/2)*(5000/C5)+10000</f>
        <v>855000</v>
      </c>
      <c r="F5" s="87">
        <v>95</v>
      </c>
      <c r="G5" s="101">
        <v>50</v>
      </c>
      <c r="H5" s="101">
        <f>ROUNDUP(5000/G5,0)</f>
        <v>100</v>
      </c>
      <c r="I5" s="101">
        <f>(F5*50*H5)+10000</f>
        <v>485000</v>
      </c>
      <c r="J5" s="89">
        <f>((E5-I5)/2)+I5</f>
        <v>670000</v>
      </c>
      <c r="L5" s="166" t="s">
        <v>1046</v>
      </c>
      <c r="M5" s="167">
        <v>0</v>
      </c>
      <c r="N5" s="167">
        <v>400</v>
      </c>
    </row>
    <row r="6" spans="1:14" ht="16.5" thickBot="1">
      <c r="A6" s="90" t="s">
        <v>753</v>
      </c>
      <c r="B6" s="91">
        <v>22500</v>
      </c>
      <c r="C6" s="102">
        <v>50</v>
      </c>
      <c r="D6" s="102">
        <f>ROUNDUP(5000/C6,0)</f>
        <v>100</v>
      </c>
      <c r="E6" s="92">
        <f>(B6/2)*(5000/C6)+10000</f>
        <v>1135000</v>
      </c>
      <c r="F6" s="91">
        <v>135</v>
      </c>
      <c r="G6" s="102">
        <v>50</v>
      </c>
      <c r="H6" s="102">
        <f>ROUNDUP(5000/G6,0)</f>
        <v>100</v>
      </c>
      <c r="I6" s="102">
        <f>(F6*50*H6)+10000</f>
        <v>685000</v>
      </c>
      <c r="J6" s="93">
        <f>((E6-I6)/2)+I6</f>
        <v>910000</v>
      </c>
      <c r="L6" s="166" t="s">
        <v>1047</v>
      </c>
      <c r="M6" s="167">
        <v>100</v>
      </c>
      <c r="N6" s="168">
        <v>1225</v>
      </c>
    </row>
    <row r="7" spans="1:14" ht="16.5" thickBot="1">
      <c r="A7" s="95" t="s">
        <v>754</v>
      </c>
      <c r="B7" s="96">
        <v>28900</v>
      </c>
      <c r="C7" s="97">
        <v>40</v>
      </c>
      <c r="D7" s="97">
        <f>ROUNDUP(5000/C7,0)</f>
        <v>125</v>
      </c>
      <c r="E7" s="98">
        <f>(B6/2)*(5000/C7)+10000</f>
        <v>1416250</v>
      </c>
      <c r="F7" s="96">
        <v>175</v>
      </c>
      <c r="G7" s="97">
        <v>50</v>
      </c>
      <c r="H7" s="97">
        <f>ROUNDUP(5000/G7,0)</f>
        <v>100</v>
      </c>
      <c r="I7" s="97">
        <f>(F7*50*H7)+10000</f>
        <v>885000</v>
      </c>
      <c r="J7" s="99">
        <f>((E7-I7)/2)+I7</f>
        <v>1150625</v>
      </c>
      <c r="L7" s="166" t="s">
        <v>1048</v>
      </c>
      <c r="M7" s="167">
        <v>200</v>
      </c>
      <c r="N7" s="168">
        <v>2025</v>
      </c>
    </row>
    <row r="8" spans="1:14" ht="16.5" thickBot="1">
      <c r="L8" s="166" t="s">
        <v>1049</v>
      </c>
      <c r="M8" s="167">
        <v>350</v>
      </c>
      <c r="N8" s="168">
        <v>2500</v>
      </c>
    </row>
    <row r="9" spans="1:14" ht="16.5" thickBot="1">
      <c r="A9" s="77" t="s">
        <v>745</v>
      </c>
      <c r="B9" s="78">
        <v>10000</v>
      </c>
      <c r="C9" s="79">
        <v>50</v>
      </c>
      <c r="D9" s="79">
        <f>ROUNDUP(1000/C9,0)</f>
        <v>20</v>
      </c>
      <c r="E9" s="80">
        <f>(B9/2)*(1000/C9)+10000</f>
        <v>110000</v>
      </c>
      <c r="F9" s="78">
        <v>45</v>
      </c>
      <c r="G9" s="79">
        <v>50</v>
      </c>
      <c r="H9" s="79">
        <f>ROUNDUP(1000/G9,0)</f>
        <v>20</v>
      </c>
      <c r="I9" s="79">
        <f>(F9*50*H9)+10000</f>
        <v>55000</v>
      </c>
      <c r="J9" s="81">
        <f>((E9-I9)/2)+I9</f>
        <v>82500</v>
      </c>
      <c r="L9" s="166" t="s">
        <v>1050</v>
      </c>
      <c r="M9" s="167">
        <v>600</v>
      </c>
      <c r="N9" s="168">
        <v>3025</v>
      </c>
    </row>
    <row r="10" spans="1:14" ht="16.5" thickBot="1">
      <c r="A10" s="82" t="s">
        <v>746</v>
      </c>
      <c r="B10" s="83">
        <v>14400</v>
      </c>
      <c r="C10" s="100">
        <v>50</v>
      </c>
      <c r="D10" s="100">
        <f>ROUNDUP(1000/C10,0)</f>
        <v>20</v>
      </c>
      <c r="E10" s="84">
        <f>(B10/2)*(1000/C10)+10000</f>
        <v>154000</v>
      </c>
      <c r="F10" s="83">
        <v>75</v>
      </c>
      <c r="G10" s="100">
        <v>50</v>
      </c>
      <c r="H10" s="100">
        <f>ROUNDUP(1000/G10,0)</f>
        <v>20</v>
      </c>
      <c r="I10" s="100">
        <f>(F10*50*H10)+10000</f>
        <v>85000</v>
      </c>
      <c r="J10" s="85">
        <f>((E10-I10)/2)+I10</f>
        <v>119500</v>
      </c>
      <c r="L10" s="166" t="s">
        <v>1051</v>
      </c>
      <c r="M10" s="167">
        <v>900</v>
      </c>
      <c r="N10" s="168">
        <v>3600</v>
      </c>
    </row>
    <row r="11" spans="1:14" ht="16.5" thickBot="1">
      <c r="A11" s="86" t="s">
        <v>747</v>
      </c>
      <c r="B11" s="87">
        <v>16900</v>
      </c>
      <c r="C11" s="101">
        <v>50</v>
      </c>
      <c r="D11" s="101">
        <f>ROUNDUP(1000/C11,0)</f>
        <v>20</v>
      </c>
      <c r="E11" s="88">
        <f>(B11/2)*(1000/C11)+10000</f>
        <v>179000</v>
      </c>
      <c r="F11" s="87">
        <v>95</v>
      </c>
      <c r="G11" s="101">
        <v>50</v>
      </c>
      <c r="H11" s="101">
        <f>ROUNDUP(1000/G11,0)</f>
        <v>20</v>
      </c>
      <c r="I11" s="101">
        <f>(F11*50*H11)+10000</f>
        <v>105000</v>
      </c>
      <c r="J11" s="89">
        <f>((E11-I11)/2)+I11</f>
        <v>142000</v>
      </c>
      <c r="L11" s="166" t="s">
        <v>1052</v>
      </c>
      <c r="M11" s="167">
        <v>1200</v>
      </c>
      <c r="N11" s="168">
        <v>4900</v>
      </c>
    </row>
    <row r="12" spans="1:14" ht="16.5" thickBot="1">
      <c r="A12" s="90" t="s">
        <v>748</v>
      </c>
      <c r="B12" s="91">
        <v>22500</v>
      </c>
      <c r="C12" s="102">
        <v>50</v>
      </c>
      <c r="D12" s="102">
        <f>ROUNDUP(1000/C12,0)</f>
        <v>20</v>
      </c>
      <c r="E12" s="92">
        <f>(B12/2)*(1000/C12)+10000</f>
        <v>235000</v>
      </c>
      <c r="F12" s="91">
        <v>135</v>
      </c>
      <c r="G12" s="102">
        <v>50</v>
      </c>
      <c r="H12" s="102">
        <f>ROUNDUP(1000/G12,0)</f>
        <v>20</v>
      </c>
      <c r="I12" s="102">
        <f>(F12*50*H12)+10000</f>
        <v>145000</v>
      </c>
      <c r="J12" s="93">
        <f>((E12-I12)/2)+I12</f>
        <v>190000</v>
      </c>
      <c r="L12" s="107" t="s">
        <v>771</v>
      </c>
      <c r="M12" s="222">
        <v>1400</v>
      </c>
      <c r="N12" s="108">
        <v>5625</v>
      </c>
    </row>
    <row r="13" spans="1:14" ht="16.5" thickBot="1">
      <c r="A13" s="95" t="s">
        <v>749</v>
      </c>
      <c r="B13" s="96">
        <v>28900</v>
      </c>
      <c r="C13" s="97">
        <v>40</v>
      </c>
      <c r="D13" s="97">
        <f>ROUNDUP(1000/C13,0)</f>
        <v>25</v>
      </c>
      <c r="E13" s="98">
        <f>(B13/2)*(1000/C13)+10000</f>
        <v>371250</v>
      </c>
      <c r="F13" s="96">
        <v>175</v>
      </c>
      <c r="G13" s="97">
        <v>50</v>
      </c>
      <c r="H13" s="97">
        <f>ROUNDUP(1000/G13,0)</f>
        <v>20</v>
      </c>
      <c r="I13" s="97">
        <f>(F13*50*H13)+10000</f>
        <v>185000</v>
      </c>
      <c r="J13" s="99">
        <f>((E13-I13)/2)+I13</f>
        <v>278125</v>
      </c>
      <c r="L13" s="107" t="s">
        <v>772</v>
      </c>
      <c r="M13" s="222">
        <v>1900</v>
      </c>
      <c r="N13" s="109" t="s">
        <v>773</v>
      </c>
    </row>
    <row r="14" spans="1:14" ht="16.5" thickBot="1">
      <c r="L14" s="107" t="s">
        <v>774</v>
      </c>
      <c r="M14" s="222">
        <v>2900</v>
      </c>
      <c r="N14" s="110" t="s">
        <v>775</v>
      </c>
    </row>
    <row r="15" spans="1:14" ht="16.5" thickBot="1">
      <c r="A15" s="77" t="s">
        <v>741</v>
      </c>
      <c r="B15" s="78">
        <v>10000</v>
      </c>
      <c r="C15" s="79">
        <v>50</v>
      </c>
      <c r="D15" s="79">
        <f>ROUNDUP(100/C15,0)</f>
        <v>2</v>
      </c>
      <c r="E15" s="80">
        <f>(B15/2)*(100/C15)+10000</f>
        <v>20000</v>
      </c>
      <c r="F15" s="78">
        <v>45</v>
      </c>
      <c r="G15" s="79">
        <v>50</v>
      </c>
      <c r="H15" s="79">
        <f>ROUNDUP(100/G15,0)</f>
        <v>2</v>
      </c>
      <c r="I15" s="79">
        <f>(F15*50*H15)+10000</f>
        <v>14500</v>
      </c>
      <c r="J15" s="81">
        <f>((E15-I15)/2)+I15</f>
        <v>17250</v>
      </c>
      <c r="L15" s="107" t="s">
        <v>776</v>
      </c>
      <c r="M15" s="222">
        <v>4100</v>
      </c>
      <c r="N15" s="108">
        <v>10000</v>
      </c>
    </row>
    <row r="16" spans="1:14" ht="16.5" thickBot="1">
      <c r="A16" s="82" t="s">
        <v>742</v>
      </c>
      <c r="B16" s="83">
        <v>14400</v>
      </c>
      <c r="C16" s="100">
        <v>50</v>
      </c>
      <c r="D16" s="100">
        <f>ROUNDUP(100/C16,0)</f>
        <v>2</v>
      </c>
      <c r="E16" s="84">
        <f>(B16/2)*(100/C16)+10000</f>
        <v>24400</v>
      </c>
      <c r="F16" s="83">
        <v>75</v>
      </c>
      <c r="G16" s="100">
        <v>50</v>
      </c>
      <c r="H16" s="100">
        <f>ROUNDUP(100/G16,0)</f>
        <v>2</v>
      </c>
      <c r="I16" s="100">
        <f>(F16*50*H16)+10000</f>
        <v>17500</v>
      </c>
      <c r="J16" s="85">
        <f>((E16-I16)/2)+I16</f>
        <v>20950</v>
      </c>
      <c r="L16" s="107" t="s">
        <v>777</v>
      </c>
      <c r="M16" s="222">
        <v>5500</v>
      </c>
      <c r="N16" s="110" t="s">
        <v>778</v>
      </c>
    </row>
    <row r="17" spans="1:14" ht="16.5" thickBot="1">
      <c r="A17" s="86" t="s">
        <v>743</v>
      </c>
      <c r="B17" s="87">
        <v>28900</v>
      </c>
      <c r="C17" s="101">
        <v>50</v>
      </c>
      <c r="D17" s="101">
        <f>ROUNDUP(100/C17,0)</f>
        <v>2</v>
      </c>
      <c r="E17" s="88">
        <f>(B17/2)*(100/C17)+10000</f>
        <v>38900</v>
      </c>
      <c r="F17" s="87">
        <v>150</v>
      </c>
      <c r="G17" s="101">
        <v>50</v>
      </c>
      <c r="H17" s="101">
        <f>ROUNDUP(100/G17,0)</f>
        <v>2</v>
      </c>
      <c r="I17" s="101">
        <f>(F17*50*H17)+10000</f>
        <v>25000</v>
      </c>
      <c r="J17" s="89">
        <f>((E17-I17)/2)+I17</f>
        <v>31950</v>
      </c>
      <c r="L17" s="107" t="s">
        <v>779</v>
      </c>
      <c r="M17" s="222">
        <v>7100</v>
      </c>
      <c r="N17" s="108">
        <v>14400</v>
      </c>
    </row>
    <row r="18" spans="1:14" ht="16.5" thickBot="1">
      <c r="A18" s="95" t="s">
        <v>744</v>
      </c>
      <c r="B18" s="96">
        <v>28900</v>
      </c>
      <c r="C18" s="97">
        <v>30</v>
      </c>
      <c r="D18" s="97">
        <f>ROUNDUP(100/C18,0)</f>
        <v>4</v>
      </c>
      <c r="E18" s="98">
        <f>(B18/2)*(100/C18)+10000</f>
        <v>58166.666666666672</v>
      </c>
      <c r="F18" s="96">
        <v>175</v>
      </c>
      <c r="G18" s="97">
        <v>30</v>
      </c>
      <c r="H18" s="97">
        <f>ROUNDUP(100/G18,0)</f>
        <v>4</v>
      </c>
      <c r="I18" s="97">
        <f>(F18*50*H18)+10000</f>
        <v>45000</v>
      </c>
      <c r="J18" s="99">
        <f>((E18-I18)/2)+I18</f>
        <v>51583.333333333336</v>
      </c>
      <c r="L18" s="107" t="s">
        <v>780</v>
      </c>
      <c r="M18" s="222">
        <v>8800</v>
      </c>
      <c r="N18" s="111" t="s">
        <v>781</v>
      </c>
    </row>
    <row r="19" spans="1:14" ht="16.5" thickBot="1">
      <c r="L19" s="107" t="s">
        <v>782</v>
      </c>
      <c r="M19" s="222">
        <v>10800</v>
      </c>
      <c r="N19" s="108">
        <v>19600</v>
      </c>
    </row>
    <row r="20" spans="1:14" ht="16.5" thickBot="1">
      <c r="A20" s="75" t="s">
        <v>755</v>
      </c>
      <c r="L20" s="107" t="s">
        <v>783</v>
      </c>
      <c r="M20" s="222">
        <v>13000</v>
      </c>
      <c r="N20" s="111" t="s">
        <v>784</v>
      </c>
    </row>
    <row r="21" spans="1:14" ht="16.5" thickBot="1">
      <c r="A21" s="75" t="s">
        <v>756</v>
      </c>
      <c r="L21" s="107" t="s">
        <v>785</v>
      </c>
      <c r="M21" s="222">
        <v>15400</v>
      </c>
      <c r="N21" s="108">
        <v>25600</v>
      </c>
    </row>
    <row r="22" spans="1:14" ht="16.5" thickBot="1">
      <c r="L22" s="107" t="s">
        <v>786</v>
      </c>
      <c r="M22" s="222">
        <v>18000</v>
      </c>
      <c r="N22" s="108">
        <v>28900</v>
      </c>
    </row>
    <row r="23" spans="1:14">
      <c r="A23" s="75" t="s">
        <v>757</v>
      </c>
    </row>
    <row r="25" spans="1:14">
      <c r="A25" s="75" t="s">
        <v>766</v>
      </c>
    </row>
    <row r="26" spans="1:14">
      <c r="A26" s="75" t="s">
        <v>767</v>
      </c>
    </row>
    <row r="27" spans="1:14">
      <c r="A27" s="75" t="s">
        <v>768</v>
      </c>
    </row>
  </sheetData>
  <mergeCells count="2">
    <mergeCell ref="B1:E1"/>
    <mergeCell ref="F1:I1"/>
  </mergeCells>
  <pageMargins left="0.75" right="0.75" top="1" bottom="1" header="0.5" footer="0.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3DD09-4B1D-4E15-ACED-1D22F6E423E5}">
  <dimension ref="A1:F8"/>
  <sheetViews>
    <sheetView workbookViewId="0"/>
  </sheetViews>
  <sheetFormatPr defaultRowHeight="12.75"/>
  <cols>
    <col min="1" max="1" width="5.85546875" style="112" bestFit="1" customWidth="1"/>
    <col min="2" max="2" width="10" style="112" bestFit="1" customWidth="1"/>
    <col min="3" max="3" width="13.28515625" style="112" bestFit="1" customWidth="1"/>
    <col min="4" max="4" width="13.28515625" style="112" customWidth="1"/>
    <col min="5" max="5" width="15.7109375" style="112" bestFit="1" customWidth="1"/>
    <col min="6" max="6" width="19" style="112" bestFit="1" customWidth="1"/>
  </cols>
  <sheetData>
    <row r="1" spans="1:6" s="115" customFormat="1">
      <c r="A1" s="116" t="s">
        <v>788</v>
      </c>
      <c r="B1" s="114" t="s">
        <v>794</v>
      </c>
      <c r="C1" s="114" t="s">
        <v>795</v>
      </c>
      <c r="D1" s="114" t="s">
        <v>801</v>
      </c>
      <c r="E1" s="114" t="s">
        <v>799</v>
      </c>
      <c r="F1" s="114" t="s">
        <v>800</v>
      </c>
    </row>
    <row r="2" spans="1:6">
      <c r="A2" s="117" t="s">
        <v>789</v>
      </c>
      <c r="B2" s="118" t="s">
        <v>796</v>
      </c>
      <c r="C2" s="46">
        <v>2</v>
      </c>
      <c r="D2" s="113">
        <v>4000</v>
      </c>
      <c r="E2" s="119" t="s">
        <v>802</v>
      </c>
      <c r="F2" s="119" t="s">
        <v>807</v>
      </c>
    </row>
    <row r="3" spans="1:6">
      <c r="A3" s="117" t="s">
        <v>790</v>
      </c>
      <c r="B3" s="118" t="s">
        <v>789</v>
      </c>
      <c r="C3" s="46">
        <v>6</v>
      </c>
      <c r="D3" s="113">
        <v>22000</v>
      </c>
      <c r="E3" s="119" t="s">
        <v>803</v>
      </c>
      <c r="F3" s="119" t="s">
        <v>808</v>
      </c>
    </row>
    <row r="4" spans="1:6">
      <c r="A4" s="117" t="s">
        <v>791</v>
      </c>
      <c r="B4" s="118" t="s">
        <v>792</v>
      </c>
      <c r="C4" s="46">
        <v>12</v>
      </c>
      <c r="D4" s="113">
        <v>64000</v>
      </c>
      <c r="E4" s="119" t="s">
        <v>804</v>
      </c>
      <c r="F4" s="119" t="s">
        <v>809</v>
      </c>
    </row>
    <row r="5" spans="1:6">
      <c r="A5" s="117" t="s">
        <v>792</v>
      </c>
      <c r="B5" s="118" t="s">
        <v>797</v>
      </c>
      <c r="C5" s="46">
        <v>20</v>
      </c>
      <c r="D5" s="113">
        <v>130000</v>
      </c>
      <c r="E5" s="119" t="s">
        <v>805</v>
      </c>
      <c r="F5" s="119" t="s">
        <v>810</v>
      </c>
    </row>
    <row r="6" spans="1:6">
      <c r="A6" s="117" t="s">
        <v>793</v>
      </c>
      <c r="B6" s="118" t="s">
        <v>798</v>
      </c>
      <c r="C6" s="46">
        <v>30</v>
      </c>
      <c r="D6" s="113">
        <v>220000</v>
      </c>
      <c r="E6" s="119" t="s">
        <v>806</v>
      </c>
      <c r="F6" s="119" t="s">
        <v>811</v>
      </c>
    </row>
    <row r="8" spans="1:6">
      <c r="A8" s="120" t="s">
        <v>812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DAF6-C65D-4353-8C75-577E72C6CE62}">
  <dimension ref="A1:K47"/>
  <sheetViews>
    <sheetView workbookViewId="0"/>
  </sheetViews>
  <sheetFormatPr defaultColWidth="13.140625" defaultRowHeight="12.75"/>
  <sheetData>
    <row r="1" spans="1:7">
      <c r="A1" t="s">
        <v>1003</v>
      </c>
    </row>
    <row r="3" spans="1:7">
      <c r="A3" s="212" t="s">
        <v>1008</v>
      </c>
    </row>
    <row r="4" spans="1:7">
      <c r="A4" s="212" t="s">
        <v>1328</v>
      </c>
    </row>
    <row r="5" spans="1:7">
      <c r="A5" s="120"/>
      <c r="B5" s="210" t="s">
        <v>1004</v>
      </c>
      <c r="C5" s="210"/>
      <c r="D5" s="210"/>
      <c r="E5" s="302"/>
    </row>
    <row r="6" spans="1:7">
      <c r="A6" s="211" t="s">
        <v>1005</v>
      </c>
      <c r="B6" s="210">
        <v>1</v>
      </c>
      <c r="C6" s="210">
        <v>2</v>
      </c>
      <c r="D6" s="210">
        <v>3</v>
      </c>
      <c r="E6" s="210">
        <v>4</v>
      </c>
      <c r="G6" s="212" t="s">
        <v>1009</v>
      </c>
    </row>
    <row r="7" spans="1:7">
      <c r="A7" s="213">
        <v>1</v>
      </c>
      <c r="B7" s="215">
        <f>$A7*$A7*B$6</f>
        <v>1</v>
      </c>
      <c r="C7" s="215">
        <f>$A7*$A7*C$6</f>
        <v>2</v>
      </c>
      <c r="D7" s="215">
        <f>$A7*$A7*D$6</f>
        <v>3</v>
      </c>
      <c r="E7" s="215">
        <f>$A7*$A7*E$6</f>
        <v>4</v>
      </c>
      <c r="G7" s="212" t="s">
        <v>1010</v>
      </c>
    </row>
    <row r="8" spans="1:7">
      <c r="A8" s="213">
        <v>2</v>
      </c>
      <c r="B8" s="215">
        <f t="shared" ref="B8:E21" si="0">$A8*$A8*B$6</f>
        <v>4</v>
      </c>
      <c r="C8" s="215">
        <f t="shared" si="0"/>
        <v>8</v>
      </c>
      <c r="D8" s="215">
        <f t="shared" si="0"/>
        <v>12</v>
      </c>
      <c r="E8" s="215">
        <f t="shared" si="0"/>
        <v>16</v>
      </c>
      <c r="G8" s="212" t="s">
        <v>1011</v>
      </c>
    </row>
    <row r="9" spans="1:7">
      <c r="A9" s="213">
        <v>3</v>
      </c>
      <c r="B9" s="215">
        <f t="shared" si="0"/>
        <v>9</v>
      </c>
      <c r="C9" s="215">
        <f t="shared" si="0"/>
        <v>18</v>
      </c>
      <c r="D9" s="215">
        <f t="shared" si="0"/>
        <v>27</v>
      </c>
      <c r="E9" s="215">
        <f t="shared" si="0"/>
        <v>36</v>
      </c>
      <c r="G9" s="212" t="s">
        <v>1012</v>
      </c>
    </row>
    <row r="10" spans="1:7">
      <c r="A10" s="213">
        <v>4</v>
      </c>
      <c r="B10" s="215">
        <f t="shared" si="0"/>
        <v>16</v>
      </c>
      <c r="C10" s="215">
        <f t="shared" si="0"/>
        <v>32</v>
      </c>
      <c r="D10" s="215">
        <f t="shared" si="0"/>
        <v>48</v>
      </c>
      <c r="E10" s="215">
        <f t="shared" si="0"/>
        <v>64</v>
      </c>
    </row>
    <row r="11" spans="1:7">
      <c r="A11" s="213">
        <v>5</v>
      </c>
      <c r="B11" s="215">
        <f t="shared" si="0"/>
        <v>25</v>
      </c>
      <c r="C11" s="215">
        <f t="shared" si="0"/>
        <v>50</v>
      </c>
      <c r="D11" s="215">
        <f t="shared" si="0"/>
        <v>75</v>
      </c>
      <c r="E11" s="215">
        <f t="shared" si="0"/>
        <v>100</v>
      </c>
    </row>
    <row r="12" spans="1:7">
      <c r="A12" s="213">
        <v>6</v>
      </c>
      <c r="B12" s="215">
        <f t="shared" si="0"/>
        <v>36</v>
      </c>
      <c r="C12" s="215">
        <f t="shared" si="0"/>
        <v>72</v>
      </c>
      <c r="D12" s="215">
        <f t="shared" si="0"/>
        <v>108</v>
      </c>
      <c r="E12" s="215">
        <f t="shared" si="0"/>
        <v>144</v>
      </c>
    </row>
    <row r="13" spans="1:7">
      <c r="A13" s="213">
        <v>7</v>
      </c>
      <c r="B13" s="215">
        <f t="shared" si="0"/>
        <v>49</v>
      </c>
      <c r="C13" s="215">
        <f t="shared" si="0"/>
        <v>98</v>
      </c>
      <c r="D13" s="215">
        <f t="shared" si="0"/>
        <v>147</v>
      </c>
      <c r="E13" s="215">
        <f t="shared" si="0"/>
        <v>196</v>
      </c>
    </row>
    <row r="14" spans="1:7">
      <c r="A14" s="213">
        <v>8</v>
      </c>
      <c r="B14" s="215">
        <f t="shared" si="0"/>
        <v>64</v>
      </c>
      <c r="C14" s="215">
        <f t="shared" si="0"/>
        <v>128</v>
      </c>
      <c r="D14" s="215">
        <f t="shared" si="0"/>
        <v>192</v>
      </c>
      <c r="E14" s="215">
        <f t="shared" si="0"/>
        <v>256</v>
      </c>
    </row>
    <row r="15" spans="1:7">
      <c r="A15" s="213">
        <v>9</v>
      </c>
      <c r="B15" s="215">
        <f t="shared" si="0"/>
        <v>81</v>
      </c>
      <c r="C15" s="215">
        <f t="shared" si="0"/>
        <v>162</v>
      </c>
      <c r="D15" s="215">
        <f t="shared" si="0"/>
        <v>243</v>
      </c>
      <c r="E15" s="215">
        <f t="shared" si="0"/>
        <v>324</v>
      </c>
    </row>
    <row r="16" spans="1:7">
      <c r="A16" s="213">
        <v>10</v>
      </c>
      <c r="B16" s="215">
        <f t="shared" si="0"/>
        <v>100</v>
      </c>
      <c r="C16" s="215">
        <f t="shared" si="0"/>
        <v>200</v>
      </c>
      <c r="D16" s="215">
        <f t="shared" si="0"/>
        <v>300</v>
      </c>
      <c r="E16" s="215">
        <f t="shared" si="0"/>
        <v>400</v>
      </c>
    </row>
    <row r="17" spans="1:11">
      <c r="A17" s="213">
        <v>11</v>
      </c>
      <c r="B17" s="215">
        <f t="shared" si="0"/>
        <v>121</v>
      </c>
      <c r="C17" s="215">
        <f t="shared" si="0"/>
        <v>242</v>
      </c>
      <c r="D17" s="215">
        <f t="shared" si="0"/>
        <v>363</v>
      </c>
      <c r="E17" s="215">
        <f t="shared" si="0"/>
        <v>484</v>
      </c>
    </row>
    <row r="18" spans="1:11">
      <c r="A18" s="213">
        <v>12</v>
      </c>
      <c r="B18" s="215">
        <f t="shared" si="0"/>
        <v>144</v>
      </c>
      <c r="C18" s="215">
        <f t="shared" si="0"/>
        <v>288</v>
      </c>
      <c r="D18" s="215">
        <f t="shared" si="0"/>
        <v>432</v>
      </c>
      <c r="E18" s="215">
        <f t="shared" si="0"/>
        <v>576</v>
      </c>
    </row>
    <row r="19" spans="1:11">
      <c r="A19" s="213">
        <v>13</v>
      </c>
      <c r="B19" s="215">
        <f t="shared" si="0"/>
        <v>169</v>
      </c>
      <c r="C19" s="215">
        <f t="shared" si="0"/>
        <v>338</v>
      </c>
      <c r="D19" s="215">
        <f t="shared" si="0"/>
        <v>507</v>
      </c>
      <c r="E19" s="215">
        <f t="shared" si="0"/>
        <v>676</v>
      </c>
    </row>
    <row r="20" spans="1:11">
      <c r="A20" s="213">
        <v>14</v>
      </c>
      <c r="B20" s="215">
        <f t="shared" si="0"/>
        <v>196</v>
      </c>
      <c r="C20" s="215">
        <f t="shared" si="0"/>
        <v>392</v>
      </c>
      <c r="D20" s="215">
        <f t="shared" si="0"/>
        <v>588</v>
      </c>
      <c r="E20" s="215">
        <f t="shared" si="0"/>
        <v>784</v>
      </c>
    </row>
    <row r="21" spans="1:11">
      <c r="A21" s="213">
        <v>15</v>
      </c>
      <c r="B21" s="215">
        <f t="shared" si="0"/>
        <v>225</v>
      </c>
      <c r="C21" s="215">
        <f t="shared" si="0"/>
        <v>450</v>
      </c>
      <c r="D21" s="215">
        <f t="shared" si="0"/>
        <v>675</v>
      </c>
      <c r="E21" s="215">
        <f t="shared" si="0"/>
        <v>900</v>
      </c>
    </row>
    <row r="24" spans="1:11">
      <c r="A24" s="212"/>
    </row>
    <row r="25" spans="1:11">
      <c r="A25" s="212" t="s">
        <v>1028</v>
      </c>
      <c r="G25" s="212" t="s">
        <v>1029</v>
      </c>
    </row>
    <row r="26" spans="1:11">
      <c r="A26" s="120"/>
      <c r="B26" s="210" t="s">
        <v>1004</v>
      </c>
      <c r="C26" s="210"/>
      <c r="D26" s="210"/>
      <c r="E26" s="210"/>
      <c r="G26" s="120"/>
      <c r="H26" s="210" t="s">
        <v>1004</v>
      </c>
      <c r="I26" s="210"/>
      <c r="J26" s="210"/>
      <c r="K26" s="210"/>
    </row>
    <row r="27" spans="1:11">
      <c r="A27" s="211" t="s">
        <v>1005</v>
      </c>
      <c r="B27" s="210">
        <v>1</v>
      </c>
      <c r="C27" s="210">
        <v>2</v>
      </c>
      <c r="D27" s="210">
        <v>3</v>
      </c>
      <c r="E27" s="210">
        <v>4</v>
      </c>
      <c r="G27" s="211" t="s">
        <v>1005</v>
      </c>
      <c r="H27" s="210">
        <v>1</v>
      </c>
      <c r="I27" s="210">
        <v>2</v>
      </c>
      <c r="J27" s="210">
        <v>3</v>
      </c>
      <c r="K27" s="210">
        <v>4</v>
      </c>
    </row>
    <row r="28" spans="1:11">
      <c r="A28" s="213">
        <v>1</v>
      </c>
      <c r="B28" s="214">
        <f>300/($A28*$A28*B$6)</f>
        <v>300</v>
      </c>
      <c r="C28" s="214">
        <f>300/($A28*$A28*C$6)</f>
        <v>150</v>
      </c>
      <c r="D28" s="214">
        <f>300/($A28*$A28*D$6)</f>
        <v>100</v>
      </c>
      <c r="E28" s="214">
        <f>300/($A28*$A28*E$6)</f>
        <v>75</v>
      </c>
      <c r="G28" s="213">
        <v>1</v>
      </c>
      <c r="H28" s="214">
        <f>250/($A28*$A28*H$27)</f>
        <v>250</v>
      </c>
      <c r="I28" s="214">
        <f>250/($A28*$A28*I$27)</f>
        <v>125</v>
      </c>
      <c r="J28" s="214">
        <f>250/($A28*$A28*J$27)</f>
        <v>83.333333333333329</v>
      </c>
      <c r="K28" s="214">
        <f>250/($A28*$A28*K$27)</f>
        <v>62.5</v>
      </c>
    </row>
    <row r="29" spans="1:11">
      <c r="A29" s="213">
        <v>2</v>
      </c>
      <c r="B29" s="214">
        <f t="shared" ref="B29:E42" si="1">300/($A29*$A29*B$6)</f>
        <v>75</v>
      </c>
      <c r="C29" s="214">
        <f t="shared" si="1"/>
        <v>37.5</v>
      </c>
      <c r="D29" s="214">
        <f t="shared" si="1"/>
        <v>25</v>
      </c>
      <c r="E29" s="214">
        <f t="shared" si="1"/>
        <v>18.75</v>
      </c>
      <c r="G29" s="213">
        <v>2</v>
      </c>
      <c r="H29" s="214">
        <f t="shared" ref="H29:K42" si="2">250/($A29*$A29*H$27)</f>
        <v>62.5</v>
      </c>
      <c r="I29" s="214">
        <f t="shared" si="2"/>
        <v>31.25</v>
      </c>
      <c r="J29" s="214">
        <f t="shared" si="2"/>
        <v>20.833333333333332</v>
      </c>
      <c r="K29" s="214">
        <f t="shared" si="2"/>
        <v>15.625</v>
      </c>
    </row>
    <row r="30" spans="1:11">
      <c r="A30" s="213">
        <v>3</v>
      </c>
      <c r="B30" s="214">
        <f t="shared" si="1"/>
        <v>33.333333333333336</v>
      </c>
      <c r="C30" s="214">
        <f t="shared" si="1"/>
        <v>16.666666666666668</v>
      </c>
      <c r="D30" s="214">
        <f t="shared" si="1"/>
        <v>11.111111111111111</v>
      </c>
      <c r="E30" s="214">
        <f t="shared" si="1"/>
        <v>8.3333333333333339</v>
      </c>
      <c r="G30" s="213">
        <v>3</v>
      </c>
      <c r="H30" s="214">
        <f t="shared" si="2"/>
        <v>27.777777777777779</v>
      </c>
      <c r="I30" s="214">
        <f t="shared" si="2"/>
        <v>13.888888888888889</v>
      </c>
      <c r="J30" s="214">
        <f t="shared" si="2"/>
        <v>9.2592592592592595</v>
      </c>
      <c r="K30" s="214">
        <f t="shared" si="2"/>
        <v>6.9444444444444446</v>
      </c>
    </row>
    <row r="31" spans="1:11">
      <c r="A31" s="213">
        <v>4</v>
      </c>
      <c r="B31" s="214">
        <f t="shared" si="1"/>
        <v>18.75</v>
      </c>
      <c r="C31" s="214">
        <f t="shared" si="1"/>
        <v>9.375</v>
      </c>
      <c r="D31" s="214">
        <f t="shared" si="1"/>
        <v>6.25</v>
      </c>
      <c r="E31" s="214">
        <f t="shared" si="1"/>
        <v>4.6875</v>
      </c>
      <c r="G31" s="213">
        <v>4</v>
      </c>
      <c r="H31" s="214">
        <f t="shared" si="2"/>
        <v>15.625</v>
      </c>
      <c r="I31" s="214">
        <f t="shared" si="2"/>
        <v>7.8125</v>
      </c>
      <c r="J31" s="214">
        <f t="shared" si="2"/>
        <v>5.208333333333333</v>
      </c>
      <c r="K31" s="214">
        <f t="shared" si="2"/>
        <v>3.90625</v>
      </c>
    </row>
    <row r="32" spans="1:11">
      <c r="A32" s="213">
        <v>5</v>
      </c>
      <c r="B32" s="214">
        <f t="shared" si="1"/>
        <v>12</v>
      </c>
      <c r="C32" s="214">
        <f t="shared" si="1"/>
        <v>6</v>
      </c>
      <c r="D32" s="214">
        <f t="shared" si="1"/>
        <v>4</v>
      </c>
      <c r="E32" s="214">
        <f t="shared" si="1"/>
        <v>3</v>
      </c>
      <c r="G32" s="213">
        <v>5</v>
      </c>
      <c r="H32" s="214">
        <f t="shared" si="2"/>
        <v>10</v>
      </c>
      <c r="I32" s="214">
        <f t="shared" si="2"/>
        <v>5</v>
      </c>
      <c r="J32" s="214">
        <f t="shared" si="2"/>
        <v>3.3333333333333335</v>
      </c>
      <c r="K32" s="214">
        <f t="shared" si="2"/>
        <v>2.5</v>
      </c>
    </row>
    <row r="33" spans="1:11">
      <c r="A33" s="213">
        <v>6</v>
      </c>
      <c r="B33" s="214">
        <f t="shared" si="1"/>
        <v>8.3333333333333339</v>
      </c>
      <c r="C33" s="214">
        <f t="shared" si="1"/>
        <v>4.166666666666667</v>
      </c>
      <c r="D33" s="214">
        <f t="shared" si="1"/>
        <v>2.7777777777777777</v>
      </c>
      <c r="E33" s="214">
        <f t="shared" si="1"/>
        <v>2.0833333333333335</v>
      </c>
      <c r="G33" s="213">
        <v>6</v>
      </c>
      <c r="H33" s="214">
        <f t="shared" si="2"/>
        <v>6.9444444444444446</v>
      </c>
      <c r="I33" s="214">
        <f t="shared" si="2"/>
        <v>3.4722222222222223</v>
      </c>
      <c r="J33" s="214">
        <f t="shared" si="2"/>
        <v>2.3148148148148149</v>
      </c>
      <c r="K33" s="214">
        <f t="shared" si="2"/>
        <v>1.7361111111111112</v>
      </c>
    </row>
    <row r="34" spans="1:11">
      <c r="A34" s="213">
        <v>7</v>
      </c>
      <c r="B34" s="214">
        <f t="shared" si="1"/>
        <v>6.1224489795918364</v>
      </c>
      <c r="C34" s="214">
        <f t="shared" si="1"/>
        <v>3.0612244897959182</v>
      </c>
      <c r="D34" s="214">
        <f t="shared" si="1"/>
        <v>2.0408163265306123</v>
      </c>
      <c r="E34" s="214">
        <f t="shared" si="1"/>
        <v>1.5306122448979591</v>
      </c>
      <c r="G34" s="213">
        <v>7</v>
      </c>
      <c r="H34" s="214">
        <f t="shared" si="2"/>
        <v>5.1020408163265305</v>
      </c>
      <c r="I34" s="214">
        <f t="shared" si="2"/>
        <v>2.5510204081632653</v>
      </c>
      <c r="J34" s="214">
        <f t="shared" si="2"/>
        <v>1.7006802721088434</v>
      </c>
      <c r="K34" s="214">
        <f t="shared" si="2"/>
        <v>1.2755102040816326</v>
      </c>
    </row>
    <row r="35" spans="1:11">
      <c r="A35" s="213">
        <v>8</v>
      </c>
      <c r="B35" s="214">
        <f t="shared" si="1"/>
        <v>4.6875</v>
      </c>
      <c r="C35" s="214">
        <f t="shared" si="1"/>
        <v>2.34375</v>
      </c>
      <c r="D35" s="214">
        <f t="shared" si="1"/>
        <v>1.5625</v>
      </c>
      <c r="E35" s="214">
        <f t="shared" si="1"/>
        <v>1.171875</v>
      </c>
      <c r="G35" s="213">
        <v>8</v>
      </c>
      <c r="H35" s="214">
        <f t="shared" si="2"/>
        <v>3.90625</v>
      </c>
      <c r="I35" s="214">
        <f t="shared" si="2"/>
        <v>1.953125</v>
      </c>
      <c r="J35" s="214">
        <f t="shared" si="2"/>
        <v>1.3020833333333333</v>
      </c>
      <c r="K35" s="214">
        <f t="shared" si="2"/>
        <v>0.9765625</v>
      </c>
    </row>
    <row r="36" spans="1:11">
      <c r="A36" s="213">
        <v>9</v>
      </c>
      <c r="B36" s="214">
        <f t="shared" si="1"/>
        <v>3.7037037037037037</v>
      </c>
      <c r="C36" s="214">
        <f t="shared" si="1"/>
        <v>1.8518518518518519</v>
      </c>
      <c r="D36" s="214">
        <f t="shared" si="1"/>
        <v>1.2345679012345678</v>
      </c>
      <c r="E36" s="214">
        <f t="shared" si="1"/>
        <v>0.92592592592592593</v>
      </c>
      <c r="G36" s="213">
        <v>9</v>
      </c>
      <c r="H36" s="214">
        <f t="shared" si="2"/>
        <v>3.0864197530864197</v>
      </c>
      <c r="I36" s="214">
        <f t="shared" si="2"/>
        <v>1.5432098765432098</v>
      </c>
      <c r="J36" s="214">
        <f t="shared" si="2"/>
        <v>1.0288065843621399</v>
      </c>
      <c r="K36" s="214">
        <f t="shared" si="2"/>
        <v>0.77160493827160492</v>
      </c>
    </row>
    <row r="37" spans="1:11">
      <c r="A37" s="213">
        <v>10</v>
      </c>
      <c r="B37" s="214">
        <f t="shared" si="1"/>
        <v>3</v>
      </c>
      <c r="C37" s="214">
        <f t="shared" si="1"/>
        <v>1.5</v>
      </c>
      <c r="D37" s="214">
        <f t="shared" si="1"/>
        <v>1</v>
      </c>
      <c r="E37" s="214">
        <f t="shared" si="1"/>
        <v>0.75</v>
      </c>
      <c r="G37" s="213">
        <v>10</v>
      </c>
      <c r="H37" s="214">
        <f t="shared" si="2"/>
        <v>2.5</v>
      </c>
      <c r="I37" s="214">
        <f t="shared" si="2"/>
        <v>1.25</v>
      </c>
      <c r="J37" s="214">
        <f t="shared" si="2"/>
        <v>0.83333333333333337</v>
      </c>
      <c r="K37" s="214">
        <f t="shared" si="2"/>
        <v>0.625</v>
      </c>
    </row>
    <row r="38" spans="1:11">
      <c r="A38" s="213">
        <v>11</v>
      </c>
      <c r="B38" s="214">
        <f t="shared" si="1"/>
        <v>2.4793388429752068</v>
      </c>
      <c r="C38" s="214">
        <f t="shared" si="1"/>
        <v>1.2396694214876034</v>
      </c>
      <c r="D38" s="214">
        <f t="shared" si="1"/>
        <v>0.82644628099173556</v>
      </c>
      <c r="E38" s="214">
        <f t="shared" si="1"/>
        <v>0.6198347107438017</v>
      </c>
      <c r="G38" s="213">
        <v>11</v>
      </c>
      <c r="H38" s="214">
        <f t="shared" si="2"/>
        <v>2.0661157024793386</v>
      </c>
      <c r="I38" s="214">
        <f t="shared" si="2"/>
        <v>1.0330578512396693</v>
      </c>
      <c r="J38" s="214">
        <f t="shared" si="2"/>
        <v>0.68870523415977958</v>
      </c>
      <c r="K38" s="214">
        <f t="shared" si="2"/>
        <v>0.51652892561983466</v>
      </c>
    </row>
    <row r="39" spans="1:11">
      <c r="A39" s="213">
        <v>12</v>
      </c>
      <c r="B39" s="214">
        <f t="shared" si="1"/>
        <v>2.0833333333333335</v>
      </c>
      <c r="C39" s="214">
        <f t="shared" si="1"/>
        <v>1.0416666666666667</v>
      </c>
      <c r="D39" s="214">
        <f t="shared" si="1"/>
        <v>0.69444444444444442</v>
      </c>
      <c r="E39" s="214">
        <f t="shared" si="1"/>
        <v>0.52083333333333337</v>
      </c>
      <c r="G39" s="213">
        <v>12</v>
      </c>
      <c r="H39" s="214">
        <f t="shared" si="2"/>
        <v>1.7361111111111112</v>
      </c>
      <c r="I39" s="214">
        <f t="shared" si="2"/>
        <v>0.86805555555555558</v>
      </c>
      <c r="J39" s="214">
        <f t="shared" si="2"/>
        <v>0.57870370370370372</v>
      </c>
      <c r="K39" s="214">
        <f t="shared" si="2"/>
        <v>0.43402777777777779</v>
      </c>
    </row>
    <row r="40" spans="1:11">
      <c r="A40" s="213">
        <v>13</v>
      </c>
      <c r="B40" s="214">
        <f t="shared" si="1"/>
        <v>1.7751479289940828</v>
      </c>
      <c r="C40" s="214">
        <f t="shared" si="1"/>
        <v>0.8875739644970414</v>
      </c>
      <c r="D40" s="214">
        <f t="shared" si="1"/>
        <v>0.59171597633136097</v>
      </c>
      <c r="E40" s="214">
        <f t="shared" si="1"/>
        <v>0.4437869822485207</v>
      </c>
      <c r="G40" s="213">
        <v>13</v>
      </c>
      <c r="H40" s="214">
        <f t="shared" si="2"/>
        <v>1.4792899408284024</v>
      </c>
      <c r="I40" s="214">
        <f t="shared" si="2"/>
        <v>0.73964497041420119</v>
      </c>
      <c r="J40" s="214">
        <f t="shared" si="2"/>
        <v>0.49309664694280081</v>
      </c>
      <c r="K40" s="214">
        <f t="shared" si="2"/>
        <v>0.36982248520710059</v>
      </c>
    </row>
    <row r="41" spans="1:11">
      <c r="A41" s="213">
        <v>14</v>
      </c>
      <c r="B41" s="214">
        <f t="shared" si="1"/>
        <v>1.5306122448979591</v>
      </c>
      <c r="C41" s="214">
        <f t="shared" si="1"/>
        <v>0.76530612244897955</v>
      </c>
      <c r="D41" s="214">
        <f t="shared" si="1"/>
        <v>0.51020408163265307</v>
      </c>
      <c r="E41" s="214">
        <f t="shared" si="1"/>
        <v>0.38265306122448978</v>
      </c>
      <c r="G41" s="213">
        <v>14</v>
      </c>
      <c r="H41" s="214">
        <f t="shared" si="2"/>
        <v>1.2755102040816326</v>
      </c>
      <c r="I41" s="214">
        <f t="shared" si="2"/>
        <v>0.63775510204081631</v>
      </c>
      <c r="J41" s="214">
        <f t="shared" si="2"/>
        <v>0.42517006802721086</v>
      </c>
      <c r="K41" s="214">
        <f t="shared" si="2"/>
        <v>0.31887755102040816</v>
      </c>
    </row>
    <row r="42" spans="1:11">
      <c r="A42" s="213">
        <v>15</v>
      </c>
      <c r="B42" s="214">
        <f t="shared" si="1"/>
        <v>1.3333333333333333</v>
      </c>
      <c r="C42" s="214">
        <f t="shared" si="1"/>
        <v>0.66666666666666663</v>
      </c>
      <c r="D42" s="214">
        <f t="shared" si="1"/>
        <v>0.44444444444444442</v>
      </c>
      <c r="E42" s="214">
        <f t="shared" si="1"/>
        <v>0.33333333333333331</v>
      </c>
      <c r="G42" s="213">
        <v>15</v>
      </c>
      <c r="H42" s="214">
        <f t="shared" si="2"/>
        <v>1.1111111111111112</v>
      </c>
      <c r="I42" s="214">
        <f t="shared" si="2"/>
        <v>0.55555555555555558</v>
      </c>
      <c r="J42" s="214">
        <f t="shared" si="2"/>
        <v>0.37037037037037035</v>
      </c>
      <c r="K42" s="214">
        <f t="shared" si="2"/>
        <v>0.27777777777777779</v>
      </c>
    </row>
    <row r="45" spans="1:11">
      <c r="A45" s="212" t="s">
        <v>1007</v>
      </c>
    </row>
    <row r="46" spans="1:11">
      <c r="B46" t="s">
        <v>1006</v>
      </c>
    </row>
    <row r="47" spans="1:11">
      <c r="A47" s="212"/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615BF-A0B3-492B-9684-F7213996DC4B}">
  <dimension ref="A2:P19"/>
  <sheetViews>
    <sheetView zoomScaleNormal="100" workbookViewId="0"/>
  </sheetViews>
  <sheetFormatPr defaultRowHeight="12.75"/>
  <cols>
    <col min="1" max="1" width="9.140625" style="46"/>
  </cols>
  <sheetData>
    <row r="2" spans="1:16">
      <c r="B2" s="212" t="s">
        <v>1100</v>
      </c>
    </row>
    <row r="4" spans="1:16">
      <c r="A4" s="238"/>
      <c r="B4" s="239" t="s">
        <v>1101</v>
      </c>
      <c r="C4" s="240" t="s">
        <v>1102</v>
      </c>
      <c r="D4" s="240" t="s">
        <v>1103</v>
      </c>
      <c r="E4" s="240" t="s">
        <v>1104</v>
      </c>
      <c r="F4" s="240" t="s">
        <v>1105</v>
      </c>
      <c r="G4" s="240" t="s">
        <v>1106</v>
      </c>
      <c r="H4" s="240" t="s">
        <v>1107</v>
      </c>
      <c r="I4" s="240" t="s">
        <v>1108</v>
      </c>
      <c r="J4" s="240" t="s">
        <v>1109</v>
      </c>
      <c r="K4" s="240" t="s">
        <v>1110</v>
      </c>
      <c r="L4" s="240" t="s">
        <v>1111</v>
      </c>
      <c r="M4" s="240" t="s">
        <v>1112</v>
      </c>
      <c r="N4" s="240" t="s">
        <v>1113</v>
      </c>
      <c r="O4" s="240" t="s">
        <v>1114</v>
      </c>
      <c r="P4" s="241" t="s">
        <v>1115</v>
      </c>
    </row>
    <row r="5" spans="1:16">
      <c r="A5" s="237" t="s">
        <v>1101</v>
      </c>
      <c r="B5" s="224" t="s">
        <v>1116</v>
      </c>
      <c r="C5" s="225" t="s">
        <v>1116</v>
      </c>
      <c r="D5" s="225" t="s">
        <v>1116</v>
      </c>
      <c r="E5" s="225" t="s">
        <v>1116</v>
      </c>
      <c r="F5" s="225" t="s">
        <v>1116</v>
      </c>
      <c r="G5" s="225" t="s">
        <v>1116</v>
      </c>
      <c r="H5" s="225" t="s">
        <v>1116</v>
      </c>
      <c r="I5" s="225" t="s">
        <v>1116</v>
      </c>
      <c r="J5" s="225" t="s">
        <v>1116</v>
      </c>
      <c r="K5" s="225" t="s">
        <v>1116</v>
      </c>
      <c r="L5" s="225" t="s">
        <v>1116</v>
      </c>
      <c r="M5" s="225" t="s">
        <v>1116</v>
      </c>
      <c r="N5" s="226" t="s">
        <v>1117</v>
      </c>
      <c r="O5" s="226" t="s">
        <v>1117</v>
      </c>
      <c r="P5" s="227" t="s">
        <v>1116</v>
      </c>
    </row>
    <row r="6" spans="1:16">
      <c r="A6" s="236" t="s">
        <v>1102</v>
      </c>
      <c r="B6" s="230" t="s">
        <v>1116</v>
      </c>
      <c r="C6" s="231" t="s">
        <v>1116</v>
      </c>
      <c r="D6" s="232" t="s">
        <v>1117</v>
      </c>
      <c r="E6" s="232" t="s">
        <v>1117</v>
      </c>
      <c r="F6" s="231" t="s">
        <v>1116</v>
      </c>
      <c r="G6" s="232" t="s">
        <v>1117</v>
      </c>
      <c r="H6" s="232" t="s">
        <v>1117</v>
      </c>
      <c r="I6" s="232" t="s">
        <v>1117</v>
      </c>
      <c r="J6" s="232" t="s">
        <v>1117</v>
      </c>
      <c r="K6" s="231" t="s">
        <v>1116</v>
      </c>
      <c r="L6" s="232" t="s">
        <v>1117</v>
      </c>
      <c r="M6" s="232" t="s">
        <v>1117</v>
      </c>
      <c r="N6" s="232" t="s">
        <v>1117</v>
      </c>
      <c r="O6" s="232" t="s">
        <v>1117</v>
      </c>
      <c r="P6" s="233" t="s">
        <v>1116</v>
      </c>
    </row>
    <row r="7" spans="1:16">
      <c r="A7" s="237" t="s">
        <v>1103</v>
      </c>
      <c r="B7" s="224" t="s">
        <v>1116</v>
      </c>
      <c r="C7" s="226" t="s">
        <v>1117</v>
      </c>
      <c r="D7" s="225" t="s">
        <v>1116</v>
      </c>
      <c r="E7" s="226" t="s">
        <v>1117</v>
      </c>
      <c r="F7" s="225" t="s">
        <v>1116</v>
      </c>
      <c r="G7" s="226" t="s">
        <v>1117</v>
      </c>
      <c r="H7" s="226" t="s">
        <v>1117</v>
      </c>
      <c r="I7" s="226" t="s">
        <v>1117</v>
      </c>
      <c r="J7" s="226" t="s">
        <v>1117</v>
      </c>
      <c r="K7" s="226" t="s">
        <v>1118</v>
      </c>
      <c r="L7" s="226" t="s">
        <v>1117</v>
      </c>
      <c r="M7" s="226" t="s">
        <v>1117</v>
      </c>
      <c r="N7" s="226" t="s">
        <v>1117</v>
      </c>
      <c r="O7" s="226" t="s">
        <v>1117</v>
      </c>
      <c r="P7" s="227" t="s">
        <v>1116</v>
      </c>
    </row>
    <row r="8" spans="1:16">
      <c r="A8" s="236" t="s">
        <v>1104</v>
      </c>
      <c r="B8" s="230" t="s">
        <v>1116</v>
      </c>
      <c r="C8" s="232" t="s">
        <v>1117</v>
      </c>
      <c r="D8" s="232" t="s">
        <v>1117</v>
      </c>
      <c r="E8" s="231" t="s">
        <v>1116</v>
      </c>
      <c r="F8" s="231" t="s">
        <v>1116</v>
      </c>
      <c r="G8" s="232" t="s">
        <v>1117</v>
      </c>
      <c r="H8" s="232" t="s">
        <v>1117</v>
      </c>
      <c r="I8" s="232" t="s">
        <v>1117</v>
      </c>
      <c r="J8" s="232" t="s">
        <v>1117</v>
      </c>
      <c r="K8" s="232" t="s">
        <v>1118</v>
      </c>
      <c r="L8" s="232" t="s">
        <v>1117</v>
      </c>
      <c r="M8" s="232" t="s">
        <v>1117</v>
      </c>
      <c r="N8" s="232" t="s">
        <v>1117</v>
      </c>
      <c r="O8" s="232" t="s">
        <v>1117</v>
      </c>
      <c r="P8" s="233" t="s">
        <v>1116</v>
      </c>
    </row>
    <row r="9" spans="1:16">
      <c r="A9" s="237" t="s">
        <v>1105</v>
      </c>
      <c r="B9" s="224" t="s">
        <v>1116</v>
      </c>
      <c r="C9" s="225" t="s">
        <v>1116</v>
      </c>
      <c r="D9" s="225" t="s">
        <v>1116</v>
      </c>
      <c r="E9" s="225" t="s">
        <v>1116</v>
      </c>
      <c r="F9" s="225" t="s">
        <v>1116</v>
      </c>
      <c r="G9" s="225" t="s">
        <v>1116</v>
      </c>
      <c r="H9" s="225" t="s">
        <v>1116</v>
      </c>
      <c r="I9" s="225" t="s">
        <v>1116</v>
      </c>
      <c r="J9" s="226" t="s">
        <v>1117</v>
      </c>
      <c r="K9" s="225" t="s">
        <v>1116</v>
      </c>
      <c r="L9" s="225" t="s">
        <v>1116</v>
      </c>
      <c r="M9" s="226" t="s">
        <v>1117</v>
      </c>
      <c r="N9" s="226" t="s">
        <v>1117</v>
      </c>
      <c r="O9" s="226" t="s">
        <v>1117</v>
      </c>
      <c r="P9" s="227" t="s">
        <v>1116</v>
      </c>
    </row>
    <row r="10" spans="1:16">
      <c r="A10" s="236" t="s">
        <v>1106</v>
      </c>
      <c r="B10" s="230" t="s">
        <v>1116</v>
      </c>
      <c r="C10" s="232" t="s">
        <v>1117</v>
      </c>
      <c r="D10" s="232" t="s">
        <v>1117</v>
      </c>
      <c r="E10" s="232" t="s">
        <v>1117</v>
      </c>
      <c r="F10" s="231" t="s">
        <v>1116</v>
      </c>
      <c r="G10" s="231" t="s">
        <v>1116</v>
      </c>
      <c r="H10" s="232" t="s">
        <v>1117</v>
      </c>
      <c r="I10" s="231" t="s">
        <v>1116</v>
      </c>
      <c r="J10" s="232" t="s">
        <v>1117</v>
      </c>
      <c r="K10" s="232" t="s">
        <v>1118</v>
      </c>
      <c r="L10" s="232" t="s">
        <v>1117</v>
      </c>
      <c r="M10" s="232" t="s">
        <v>1117</v>
      </c>
      <c r="N10" s="232" t="s">
        <v>1117</v>
      </c>
      <c r="O10" s="232" t="s">
        <v>1117</v>
      </c>
      <c r="P10" s="233" t="s">
        <v>1116</v>
      </c>
    </row>
    <row r="11" spans="1:16">
      <c r="A11" s="237" t="s">
        <v>1107</v>
      </c>
      <c r="B11" s="224" t="s">
        <v>1116</v>
      </c>
      <c r="C11" s="226" t="s">
        <v>1117</v>
      </c>
      <c r="D11" s="226" t="s">
        <v>1117</v>
      </c>
      <c r="E11" s="226" t="s">
        <v>1117</v>
      </c>
      <c r="F11" s="225" t="s">
        <v>1116</v>
      </c>
      <c r="G11" s="225" t="s">
        <v>1116</v>
      </c>
      <c r="H11" s="225" t="s">
        <v>1116</v>
      </c>
      <c r="I11" s="225" t="s">
        <v>1116</v>
      </c>
      <c r="J11" s="226" t="s">
        <v>1117</v>
      </c>
      <c r="K11" s="226" t="s">
        <v>1118</v>
      </c>
      <c r="L11" s="226" t="s">
        <v>1117</v>
      </c>
      <c r="M11" s="226" t="s">
        <v>1117</v>
      </c>
      <c r="N11" s="226" t="s">
        <v>1117</v>
      </c>
      <c r="O11" s="226" t="s">
        <v>1117</v>
      </c>
      <c r="P11" s="227" t="s">
        <v>1116</v>
      </c>
    </row>
    <row r="12" spans="1:16">
      <c r="A12" s="236" t="s">
        <v>1108</v>
      </c>
      <c r="B12" s="230" t="s">
        <v>1116</v>
      </c>
      <c r="C12" s="232" t="s">
        <v>1117</v>
      </c>
      <c r="D12" s="232" t="s">
        <v>1117</v>
      </c>
      <c r="E12" s="232" t="s">
        <v>1117</v>
      </c>
      <c r="F12" s="231" t="s">
        <v>1116</v>
      </c>
      <c r="G12" s="231" t="s">
        <v>1116</v>
      </c>
      <c r="H12" s="231" t="s">
        <v>1116</v>
      </c>
      <c r="I12" s="231" t="s">
        <v>1116</v>
      </c>
      <c r="J12" s="232" t="s">
        <v>1117</v>
      </c>
      <c r="K12" s="232" t="s">
        <v>1118</v>
      </c>
      <c r="L12" s="232" t="s">
        <v>1117</v>
      </c>
      <c r="M12" s="232" t="s">
        <v>1117</v>
      </c>
      <c r="N12" s="232" t="s">
        <v>1117</v>
      </c>
      <c r="O12" s="232" t="s">
        <v>1117</v>
      </c>
      <c r="P12" s="233" t="s">
        <v>1116</v>
      </c>
    </row>
    <row r="13" spans="1:16">
      <c r="A13" s="237" t="s">
        <v>1109</v>
      </c>
      <c r="B13" s="224" t="s">
        <v>1116</v>
      </c>
      <c r="C13" s="226" t="s">
        <v>1117</v>
      </c>
      <c r="D13" s="226" t="s">
        <v>1117</v>
      </c>
      <c r="E13" s="226" t="s">
        <v>1117</v>
      </c>
      <c r="F13" s="226" t="s">
        <v>1117</v>
      </c>
      <c r="G13" s="226" t="s">
        <v>1117</v>
      </c>
      <c r="H13" s="226" t="s">
        <v>1117</v>
      </c>
      <c r="I13" s="226" t="s">
        <v>1117</v>
      </c>
      <c r="J13" s="225" t="s">
        <v>1116</v>
      </c>
      <c r="K13" s="226" t="s">
        <v>1117</v>
      </c>
      <c r="L13" s="226" t="s">
        <v>1117</v>
      </c>
      <c r="M13" s="226" t="s">
        <v>1117</v>
      </c>
      <c r="N13" s="226" t="s">
        <v>1117</v>
      </c>
      <c r="O13" s="226" t="s">
        <v>1117</v>
      </c>
      <c r="P13" s="228" t="s">
        <v>1117</v>
      </c>
    </row>
    <row r="14" spans="1:16">
      <c r="A14" s="236" t="s">
        <v>1110</v>
      </c>
      <c r="B14" s="230" t="s">
        <v>1116</v>
      </c>
      <c r="C14" s="231" t="s">
        <v>1116</v>
      </c>
      <c r="D14" s="232" t="s">
        <v>1118</v>
      </c>
      <c r="E14" s="232" t="s">
        <v>1118</v>
      </c>
      <c r="F14" s="231" t="s">
        <v>1116</v>
      </c>
      <c r="G14" s="232" t="s">
        <v>1118</v>
      </c>
      <c r="H14" s="232" t="s">
        <v>1118</v>
      </c>
      <c r="I14" s="232" t="s">
        <v>1118</v>
      </c>
      <c r="J14" s="232" t="s">
        <v>1117</v>
      </c>
      <c r="K14" s="231" t="s">
        <v>1116</v>
      </c>
      <c r="L14" s="232" t="s">
        <v>1118</v>
      </c>
      <c r="M14" s="232" t="s">
        <v>1118</v>
      </c>
      <c r="N14" s="232" t="s">
        <v>1117</v>
      </c>
      <c r="O14" s="231" t="s">
        <v>1116</v>
      </c>
      <c r="P14" s="233" t="s">
        <v>1116</v>
      </c>
    </row>
    <row r="15" spans="1:16">
      <c r="A15" s="237" t="s">
        <v>1111</v>
      </c>
      <c r="B15" s="224" t="s">
        <v>1116</v>
      </c>
      <c r="C15" s="226" t="s">
        <v>1117</v>
      </c>
      <c r="D15" s="226" t="s">
        <v>1117</v>
      </c>
      <c r="E15" s="226" t="s">
        <v>1117</v>
      </c>
      <c r="F15" s="225" t="s">
        <v>1116</v>
      </c>
      <c r="G15" s="226" t="s">
        <v>1117</v>
      </c>
      <c r="H15" s="226" t="s">
        <v>1117</v>
      </c>
      <c r="I15" s="226" t="s">
        <v>1117</v>
      </c>
      <c r="J15" s="226" t="s">
        <v>1117</v>
      </c>
      <c r="K15" s="226" t="s">
        <v>1118</v>
      </c>
      <c r="L15" s="225" t="s">
        <v>1116</v>
      </c>
      <c r="M15" s="226" t="s">
        <v>1117</v>
      </c>
      <c r="N15" s="226" t="s">
        <v>1117</v>
      </c>
      <c r="O15" s="226" t="s">
        <v>1117</v>
      </c>
      <c r="P15" s="227" t="s">
        <v>1116</v>
      </c>
    </row>
    <row r="16" spans="1:16">
      <c r="A16" s="236" t="s">
        <v>1112</v>
      </c>
      <c r="B16" s="230" t="s">
        <v>1116</v>
      </c>
      <c r="C16" s="232" t="s">
        <v>1117</v>
      </c>
      <c r="D16" s="232" t="s">
        <v>1117</v>
      </c>
      <c r="E16" s="232" t="s">
        <v>1117</v>
      </c>
      <c r="F16" s="232" t="s">
        <v>1117</v>
      </c>
      <c r="G16" s="232" t="s">
        <v>1117</v>
      </c>
      <c r="H16" s="232" t="s">
        <v>1117</v>
      </c>
      <c r="I16" s="232" t="s">
        <v>1117</v>
      </c>
      <c r="J16" s="232" t="s">
        <v>1117</v>
      </c>
      <c r="K16" s="232" t="s">
        <v>1118</v>
      </c>
      <c r="L16" s="232" t="s">
        <v>1117</v>
      </c>
      <c r="M16" s="231" t="s">
        <v>1116</v>
      </c>
      <c r="N16" s="232" t="s">
        <v>1117</v>
      </c>
      <c r="O16" s="232" t="s">
        <v>1117</v>
      </c>
      <c r="P16" s="234" t="s">
        <v>1117</v>
      </c>
    </row>
    <row r="17" spans="1:16">
      <c r="A17" s="237" t="s">
        <v>1113</v>
      </c>
      <c r="B17" s="229" t="s">
        <v>1117</v>
      </c>
      <c r="C17" s="226" t="s">
        <v>1117</v>
      </c>
      <c r="D17" s="226" t="s">
        <v>1117</v>
      </c>
      <c r="E17" s="226" t="s">
        <v>1117</v>
      </c>
      <c r="F17" s="226" t="s">
        <v>1117</v>
      </c>
      <c r="G17" s="226" t="s">
        <v>1117</v>
      </c>
      <c r="H17" s="226" t="s">
        <v>1117</v>
      </c>
      <c r="I17" s="226" t="s">
        <v>1117</v>
      </c>
      <c r="J17" s="226" t="s">
        <v>1117</v>
      </c>
      <c r="K17" s="226" t="s">
        <v>1118</v>
      </c>
      <c r="L17" s="226" t="s">
        <v>1117</v>
      </c>
      <c r="M17" s="226" t="s">
        <v>1117</v>
      </c>
      <c r="N17" s="225" t="s">
        <v>1116</v>
      </c>
      <c r="O17" s="226" t="s">
        <v>1117</v>
      </c>
      <c r="P17" s="228" t="s">
        <v>1117</v>
      </c>
    </row>
    <row r="18" spans="1:16">
      <c r="A18" s="236" t="s">
        <v>1114</v>
      </c>
      <c r="B18" s="235" t="s">
        <v>1117</v>
      </c>
      <c r="C18" s="232" t="s">
        <v>1117</v>
      </c>
      <c r="D18" s="232" t="s">
        <v>1117</v>
      </c>
      <c r="E18" s="232" t="s">
        <v>1117</v>
      </c>
      <c r="F18" s="232" t="s">
        <v>1117</v>
      </c>
      <c r="G18" s="232" t="s">
        <v>1117</v>
      </c>
      <c r="H18" s="232" t="s">
        <v>1117</v>
      </c>
      <c r="I18" s="232" t="s">
        <v>1117</v>
      </c>
      <c r="J18" s="232" t="s">
        <v>1117</v>
      </c>
      <c r="K18" s="232" t="s">
        <v>1117</v>
      </c>
      <c r="L18" s="232" t="s">
        <v>1117</v>
      </c>
      <c r="M18" s="232" t="s">
        <v>1117</v>
      </c>
      <c r="N18" s="232" t="s">
        <v>1117</v>
      </c>
      <c r="O18" s="231" t="s">
        <v>1116</v>
      </c>
      <c r="P18" s="234" t="s">
        <v>1117</v>
      </c>
    </row>
    <row r="19" spans="1:16">
      <c r="A19" s="237" t="s">
        <v>1115</v>
      </c>
      <c r="B19" s="224" t="s">
        <v>1116</v>
      </c>
      <c r="C19" s="225" t="s">
        <v>1116</v>
      </c>
      <c r="D19" s="225" t="s">
        <v>1116</v>
      </c>
      <c r="E19" s="225" t="s">
        <v>1116</v>
      </c>
      <c r="F19" s="225" t="s">
        <v>1116</v>
      </c>
      <c r="G19" s="225" t="s">
        <v>1116</v>
      </c>
      <c r="H19" s="225" t="s">
        <v>1116</v>
      </c>
      <c r="I19" s="225" t="s">
        <v>1116</v>
      </c>
      <c r="J19" s="226" t="s">
        <v>1117</v>
      </c>
      <c r="K19" s="225" t="s">
        <v>1116</v>
      </c>
      <c r="L19" s="225" t="s">
        <v>1116</v>
      </c>
      <c r="M19" s="226" t="s">
        <v>1117</v>
      </c>
      <c r="N19" s="226" t="s">
        <v>1117</v>
      </c>
      <c r="O19" s="226" t="s">
        <v>1117</v>
      </c>
      <c r="P19" s="227" t="s">
        <v>1116</v>
      </c>
    </row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DE6E3-CA88-483A-9B67-64D31E89E55D}">
  <dimension ref="A1:Q60"/>
  <sheetViews>
    <sheetView workbookViewId="0"/>
  </sheetViews>
  <sheetFormatPr defaultColWidth="19.140625" defaultRowHeight="12.75"/>
  <cols>
    <col min="1" max="1" width="11" style="223" bestFit="1" customWidth="1"/>
    <col min="2" max="2" width="21.42578125" style="223" customWidth="1"/>
    <col min="3" max="3" width="6.28515625" style="188" bestFit="1" customWidth="1"/>
    <col min="4" max="7" width="8.28515625" style="188" customWidth="1"/>
    <col min="8" max="8" width="9.7109375" style="188" customWidth="1"/>
    <col min="9" max="9" width="52.5703125" style="212" bestFit="1" customWidth="1"/>
    <col min="10" max="10" width="11.28515625" style="212" customWidth="1"/>
    <col min="11" max="11" width="24.140625" style="223" customWidth="1"/>
    <col min="12" max="12" width="9" style="223" customWidth="1"/>
    <col min="13" max="13" width="16.140625" style="223" customWidth="1"/>
    <col min="14" max="14" width="21.7109375" style="223" customWidth="1"/>
    <col min="15" max="15" width="13.140625" style="223" bestFit="1" customWidth="1"/>
    <col min="16" max="16" width="8.7109375" style="188" bestFit="1" customWidth="1"/>
    <col min="17" max="16384" width="19.140625" style="212"/>
  </cols>
  <sheetData>
    <row r="1" spans="1:17" ht="26.25" thickBot="1">
      <c r="A1" s="292" t="s">
        <v>1297</v>
      </c>
      <c r="B1" s="293" t="s">
        <v>1157</v>
      </c>
      <c r="C1" s="294" t="s">
        <v>1158</v>
      </c>
      <c r="D1" s="294" t="s">
        <v>1159</v>
      </c>
      <c r="E1" s="294" t="s">
        <v>1293</v>
      </c>
      <c r="F1" s="294" t="s">
        <v>1294</v>
      </c>
      <c r="G1" s="294" t="s">
        <v>1295</v>
      </c>
      <c r="H1" s="295" t="s">
        <v>1296</v>
      </c>
      <c r="I1" s="296" t="s">
        <v>1160</v>
      </c>
      <c r="K1" s="223" t="s">
        <v>1330</v>
      </c>
    </row>
    <row r="2" spans="1:17" ht="14.25" thickTop="1" thickBot="1">
      <c r="A2" s="275" t="s">
        <v>1161</v>
      </c>
      <c r="B2" s="278"/>
      <c r="C2" s="263"/>
      <c r="D2" s="263"/>
      <c r="E2" s="263"/>
      <c r="F2" s="263"/>
      <c r="G2" s="263"/>
      <c r="H2" s="263"/>
      <c r="I2" s="262"/>
      <c r="K2" s="289" t="s">
        <v>188</v>
      </c>
      <c r="L2" s="290" t="s">
        <v>1298</v>
      </c>
      <c r="M2" s="291" t="s">
        <v>1158</v>
      </c>
      <c r="N2" s="291" t="s">
        <v>1245</v>
      </c>
      <c r="O2" s="290"/>
      <c r="P2" s="304" t="s">
        <v>1339</v>
      </c>
    </row>
    <row r="3" spans="1:17" ht="13.5" thickBot="1">
      <c r="A3" s="277">
        <v>100</v>
      </c>
      <c r="B3" s="279" t="s">
        <v>1162</v>
      </c>
      <c r="C3" s="268">
        <v>1</v>
      </c>
      <c r="D3" s="283">
        <v>500</v>
      </c>
      <c r="E3" s="283">
        <f t="shared" ref="E3:F5" si="0">D3*2</f>
        <v>1000</v>
      </c>
      <c r="F3" s="283">
        <f t="shared" si="0"/>
        <v>2000</v>
      </c>
      <c r="G3" s="283">
        <f t="shared" ref="G3:G60" si="1">F3*2</f>
        <v>4000</v>
      </c>
      <c r="H3" s="283">
        <f>SUM(D3:G3)</f>
        <v>7500</v>
      </c>
      <c r="I3" s="264"/>
      <c r="K3" s="272" t="s">
        <v>1246</v>
      </c>
      <c r="L3" s="269">
        <v>20300</v>
      </c>
      <c r="M3" s="269" t="s">
        <v>1208</v>
      </c>
      <c r="N3" s="269">
        <v>5</v>
      </c>
      <c r="O3" s="269"/>
      <c r="P3" s="305">
        <v>50</v>
      </c>
    </row>
    <row r="4" spans="1:17" ht="13.5" thickBot="1">
      <c r="A4" s="277">
        <v>101</v>
      </c>
      <c r="B4" s="279" t="s">
        <v>1163</v>
      </c>
      <c r="C4" s="281">
        <v>2.5000000000000001E-2</v>
      </c>
      <c r="D4" s="283">
        <v>500</v>
      </c>
      <c r="E4" s="283">
        <f t="shared" si="0"/>
        <v>1000</v>
      </c>
      <c r="F4" s="283">
        <f t="shared" si="0"/>
        <v>2000</v>
      </c>
      <c r="G4" s="283">
        <f t="shared" si="1"/>
        <v>4000</v>
      </c>
      <c r="H4" s="283">
        <f>SUM(D4:G4)</f>
        <v>7500</v>
      </c>
      <c r="I4" s="267" t="s">
        <v>1164</v>
      </c>
      <c r="K4" s="272" t="s">
        <v>1247</v>
      </c>
      <c r="L4" s="269">
        <v>20304</v>
      </c>
      <c r="M4" s="269" t="s">
        <v>1248</v>
      </c>
      <c r="N4" s="269">
        <v>3</v>
      </c>
      <c r="O4" s="270"/>
      <c r="P4" s="305">
        <v>50</v>
      </c>
    </row>
    <row r="5" spans="1:17" ht="13.5" thickBot="1">
      <c r="A5" s="277">
        <v>102</v>
      </c>
      <c r="B5" s="279" t="s">
        <v>1165</v>
      </c>
      <c r="C5" s="268">
        <v>1</v>
      </c>
      <c r="D5" s="284">
        <v>1000</v>
      </c>
      <c r="E5" s="284">
        <f t="shared" si="0"/>
        <v>2000</v>
      </c>
      <c r="F5" s="284">
        <f t="shared" si="0"/>
        <v>4000</v>
      </c>
      <c r="G5" s="284">
        <f t="shared" si="1"/>
        <v>8000</v>
      </c>
      <c r="H5" s="284">
        <f>SUM(D5:G5)</f>
        <v>15000</v>
      </c>
      <c r="I5" s="267" t="s">
        <v>1166</v>
      </c>
      <c r="K5" s="272" t="s">
        <v>1249</v>
      </c>
      <c r="L5" s="269">
        <v>20308</v>
      </c>
      <c r="M5" s="269" t="s">
        <v>1250</v>
      </c>
      <c r="N5" s="269">
        <v>10</v>
      </c>
      <c r="O5" s="270"/>
      <c r="P5" s="305">
        <v>50</v>
      </c>
    </row>
    <row r="6" spans="1:17" ht="13.5" thickBot="1">
      <c r="A6" s="275" t="s">
        <v>1167</v>
      </c>
      <c r="B6" s="278"/>
      <c r="C6" s="263"/>
      <c r="D6" s="263"/>
      <c r="E6" s="263"/>
      <c r="F6" s="263"/>
      <c r="G6" s="263"/>
      <c r="H6" s="263"/>
      <c r="I6" s="262"/>
      <c r="K6" s="272" t="s">
        <v>1251</v>
      </c>
      <c r="L6" s="269">
        <v>20312</v>
      </c>
      <c r="M6" s="269" t="s">
        <v>1252</v>
      </c>
      <c r="N6" s="269">
        <v>3</v>
      </c>
      <c r="O6" s="269" t="s">
        <v>1253</v>
      </c>
      <c r="P6" s="305">
        <v>50</v>
      </c>
      <c r="Q6" s="303" t="s">
        <v>1326</v>
      </c>
    </row>
    <row r="7" spans="1:17" ht="13.5" thickBot="1">
      <c r="A7" s="277">
        <v>200</v>
      </c>
      <c r="B7" s="279" t="s">
        <v>1167</v>
      </c>
      <c r="C7" s="282">
        <v>0.05</v>
      </c>
      <c r="D7" s="285">
        <v>2000</v>
      </c>
      <c r="E7" s="285">
        <f t="shared" ref="E7:F12" si="2">D7*2</f>
        <v>4000</v>
      </c>
      <c r="F7" s="285">
        <f t="shared" si="2"/>
        <v>8000</v>
      </c>
      <c r="G7" s="285">
        <f t="shared" si="1"/>
        <v>16000</v>
      </c>
      <c r="H7" s="285">
        <f t="shared" ref="H7:H12" si="3">SUM(D7:G7)</f>
        <v>30000</v>
      </c>
      <c r="I7" s="267" t="s">
        <v>1168</v>
      </c>
      <c r="K7" s="272" t="s">
        <v>1331</v>
      </c>
      <c r="L7" s="269">
        <v>20316</v>
      </c>
      <c r="M7" s="269" t="s">
        <v>1254</v>
      </c>
      <c r="N7" s="270"/>
      <c r="O7" s="269" t="s">
        <v>1255</v>
      </c>
      <c r="P7" s="306">
        <v>1</v>
      </c>
    </row>
    <row r="8" spans="1:17" ht="13.5" thickBot="1">
      <c r="A8" s="277">
        <v>201</v>
      </c>
      <c r="B8" s="279" t="s">
        <v>1169</v>
      </c>
      <c r="C8" s="282">
        <v>0.05</v>
      </c>
      <c r="D8" s="283">
        <v>500</v>
      </c>
      <c r="E8" s="283">
        <f t="shared" si="2"/>
        <v>1000</v>
      </c>
      <c r="F8" s="283">
        <f t="shared" si="2"/>
        <v>2000</v>
      </c>
      <c r="G8" s="283">
        <f t="shared" si="1"/>
        <v>4000</v>
      </c>
      <c r="H8" s="283">
        <f t="shared" si="3"/>
        <v>7500</v>
      </c>
      <c r="I8" s="267" t="s">
        <v>1170</v>
      </c>
      <c r="K8" s="273" t="s">
        <v>1240</v>
      </c>
      <c r="L8" s="274"/>
      <c r="M8" s="274"/>
      <c r="N8" s="271" t="s">
        <v>1256</v>
      </c>
      <c r="O8" s="274"/>
      <c r="P8" s="307"/>
    </row>
    <row r="9" spans="1:17" ht="13.5" thickBot="1">
      <c r="A9" s="277">
        <v>202</v>
      </c>
      <c r="B9" s="279" t="s">
        <v>1171</v>
      </c>
      <c r="C9" s="281">
        <v>2.5000000000000001E-2</v>
      </c>
      <c r="D9" s="284">
        <v>1000</v>
      </c>
      <c r="E9" s="284">
        <f t="shared" si="2"/>
        <v>2000</v>
      </c>
      <c r="F9" s="284">
        <f t="shared" si="2"/>
        <v>4000</v>
      </c>
      <c r="G9" s="284">
        <f t="shared" si="1"/>
        <v>8000</v>
      </c>
      <c r="H9" s="284">
        <f t="shared" si="3"/>
        <v>15000</v>
      </c>
      <c r="I9" s="267" t="s">
        <v>1172</v>
      </c>
      <c r="K9" s="272" t="s">
        <v>1257</v>
      </c>
      <c r="L9" s="269">
        <v>20200</v>
      </c>
      <c r="M9" s="297" t="s">
        <v>1209</v>
      </c>
      <c r="N9" s="269" t="s">
        <v>1258</v>
      </c>
      <c r="O9" s="269" t="s">
        <v>1259</v>
      </c>
      <c r="P9" s="305">
        <v>25</v>
      </c>
    </row>
    <row r="10" spans="1:17" ht="13.5" thickBot="1">
      <c r="A10" s="277">
        <v>203</v>
      </c>
      <c r="B10" s="279" t="s">
        <v>1173</v>
      </c>
      <c r="C10" s="281">
        <v>2.5000000000000001E-2</v>
      </c>
      <c r="D10" s="285">
        <v>2000</v>
      </c>
      <c r="E10" s="285">
        <f t="shared" si="2"/>
        <v>4000</v>
      </c>
      <c r="F10" s="285">
        <f t="shared" si="2"/>
        <v>8000</v>
      </c>
      <c r="G10" s="285">
        <f t="shared" si="1"/>
        <v>16000</v>
      </c>
      <c r="H10" s="285">
        <f t="shared" si="3"/>
        <v>30000</v>
      </c>
      <c r="I10" s="267" t="s">
        <v>1174</v>
      </c>
      <c r="K10" s="272" t="s">
        <v>1260</v>
      </c>
      <c r="L10" s="269">
        <v>20204</v>
      </c>
      <c r="M10" s="297" t="s">
        <v>1209</v>
      </c>
      <c r="N10" s="269" t="s">
        <v>1261</v>
      </c>
      <c r="O10" s="269" t="s">
        <v>1262</v>
      </c>
      <c r="P10" s="305">
        <v>25</v>
      </c>
    </row>
    <row r="11" spans="1:17" ht="13.5" thickBot="1">
      <c r="A11" s="277">
        <v>204</v>
      </c>
      <c r="B11" s="279" t="s">
        <v>23</v>
      </c>
      <c r="C11" s="282">
        <v>0.1</v>
      </c>
      <c r="D11" s="284">
        <v>1000</v>
      </c>
      <c r="E11" s="284">
        <f t="shared" si="2"/>
        <v>2000</v>
      </c>
      <c r="F11" s="284">
        <f t="shared" si="2"/>
        <v>4000</v>
      </c>
      <c r="G11" s="284">
        <f t="shared" si="1"/>
        <v>8000</v>
      </c>
      <c r="H11" s="284">
        <f t="shared" si="3"/>
        <v>15000</v>
      </c>
      <c r="I11" s="267" t="s">
        <v>1175</v>
      </c>
      <c r="K11" s="272" t="s">
        <v>1332</v>
      </c>
      <c r="L11" s="269">
        <v>20208</v>
      </c>
      <c r="M11" s="297" t="s">
        <v>1209</v>
      </c>
      <c r="N11" s="269" t="s">
        <v>1263</v>
      </c>
      <c r="O11" s="269" t="s">
        <v>1264</v>
      </c>
      <c r="P11" s="305">
        <v>25</v>
      </c>
    </row>
    <row r="12" spans="1:17" ht="13.5" thickBot="1">
      <c r="A12" s="277">
        <v>205</v>
      </c>
      <c r="B12" s="279" t="s">
        <v>1176</v>
      </c>
      <c r="C12" s="268">
        <v>1</v>
      </c>
      <c r="D12" s="283">
        <v>500</v>
      </c>
      <c r="E12" s="283">
        <f t="shared" si="2"/>
        <v>1000</v>
      </c>
      <c r="F12" s="283">
        <f t="shared" si="2"/>
        <v>2000</v>
      </c>
      <c r="G12" s="283">
        <f t="shared" si="1"/>
        <v>4000</v>
      </c>
      <c r="H12" s="283">
        <f t="shared" si="3"/>
        <v>7500</v>
      </c>
      <c r="I12" s="267" t="s">
        <v>1176</v>
      </c>
      <c r="K12" s="272" t="s">
        <v>1265</v>
      </c>
      <c r="L12" s="269">
        <v>20212</v>
      </c>
      <c r="M12" s="297" t="s">
        <v>1209</v>
      </c>
      <c r="N12" s="269" t="s">
        <v>1266</v>
      </c>
      <c r="O12" s="269" t="s">
        <v>1267</v>
      </c>
      <c r="P12" s="305">
        <v>25</v>
      </c>
    </row>
    <row r="13" spans="1:17" ht="13.5" thickBot="1">
      <c r="A13" s="275" t="s">
        <v>1177</v>
      </c>
      <c r="B13" s="278"/>
      <c r="C13" s="263"/>
      <c r="D13" s="263"/>
      <c r="E13" s="263"/>
      <c r="F13" s="263"/>
      <c r="G13" s="263"/>
      <c r="H13" s="263"/>
      <c r="I13" s="262"/>
      <c r="K13" s="272" t="s">
        <v>1268</v>
      </c>
      <c r="L13" s="269">
        <v>20216</v>
      </c>
      <c r="M13" s="298" t="s">
        <v>1211</v>
      </c>
      <c r="N13" s="269" t="s">
        <v>1269</v>
      </c>
      <c r="O13" s="269" t="s">
        <v>1270</v>
      </c>
      <c r="P13" s="305">
        <v>12</v>
      </c>
    </row>
    <row r="14" spans="1:17" ht="13.5" thickBot="1">
      <c r="A14" s="277">
        <v>300</v>
      </c>
      <c r="B14" s="279" t="s">
        <v>1177</v>
      </c>
      <c r="C14" s="282">
        <v>0.05</v>
      </c>
      <c r="D14" s="285">
        <v>2000</v>
      </c>
      <c r="E14" s="285">
        <f t="shared" ref="E14:F21" si="4">D14*2</f>
        <v>4000</v>
      </c>
      <c r="F14" s="285">
        <f t="shared" si="4"/>
        <v>8000</v>
      </c>
      <c r="G14" s="285">
        <f t="shared" si="1"/>
        <v>16000</v>
      </c>
      <c r="H14" s="285">
        <f t="shared" ref="H14:H21" si="5">SUM(D14:G14)</f>
        <v>30000</v>
      </c>
      <c r="I14" s="267" t="s">
        <v>1178</v>
      </c>
      <c r="K14" s="272" t="s">
        <v>1271</v>
      </c>
      <c r="L14" s="269">
        <v>20220</v>
      </c>
      <c r="M14" s="298" t="s">
        <v>1211</v>
      </c>
      <c r="N14" s="269" t="s">
        <v>1261</v>
      </c>
      <c r="O14" s="269" t="s">
        <v>1272</v>
      </c>
      <c r="P14" s="305">
        <v>12</v>
      </c>
    </row>
    <row r="15" spans="1:17" ht="13.5" thickBot="1">
      <c r="A15" s="277">
        <v>301</v>
      </c>
      <c r="B15" s="279" t="s">
        <v>19</v>
      </c>
      <c r="C15" s="281">
        <v>2.5000000000000001E-2</v>
      </c>
      <c r="D15" s="284">
        <v>1000</v>
      </c>
      <c r="E15" s="284">
        <f t="shared" si="4"/>
        <v>2000</v>
      </c>
      <c r="F15" s="284">
        <f t="shared" si="4"/>
        <v>4000</v>
      </c>
      <c r="G15" s="284">
        <f t="shared" si="1"/>
        <v>8000</v>
      </c>
      <c r="H15" s="284">
        <f t="shared" si="5"/>
        <v>15000</v>
      </c>
      <c r="I15" s="267" t="s">
        <v>19</v>
      </c>
      <c r="K15" s="272" t="s">
        <v>1273</v>
      </c>
      <c r="L15" s="269">
        <v>20224</v>
      </c>
      <c r="M15" s="298" t="s">
        <v>1211</v>
      </c>
      <c r="N15" s="269" t="s">
        <v>1274</v>
      </c>
      <c r="O15" s="269" t="s">
        <v>1275</v>
      </c>
      <c r="P15" s="305">
        <v>12</v>
      </c>
    </row>
    <row r="16" spans="1:17" ht="13.5" thickBot="1">
      <c r="A16" s="277">
        <v>302</v>
      </c>
      <c r="B16" s="279" t="s">
        <v>1179</v>
      </c>
      <c r="C16" s="281">
        <v>2.5000000000000001E-2</v>
      </c>
      <c r="D16" s="284">
        <v>1000</v>
      </c>
      <c r="E16" s="284">
        <f t="shared" si="4"/>
        <v>2000</v>
      </c>
      <c r="F16" s="284">
        <f t="shared" si="4"/>
        <v>4000</v>
      </c>
      <c r="G16" s="284">
        <f t="shared" si="1"/>
        <v>8000</v>
      </c>
      <c r="H16" s="284">
        <f t="shared" si="5"/>
        <v>15000</v>
      </c>
      <c r="I16" s="267" t="s">
        <v>1180</v>
      </c>
      <c r="K16" s="272" t="s">
        <v>1333</v>
      </c>
      <c r="L16" s="269">
        <v>20228</v>
      </c>
      <c r="M16" s="298" t="s">
        <v>1211</v>
      </c>
      <c r="N16" s="269" t="s">
        <v>1276</v>
      </c>
      <c r="O16" s="269" t="s">
        <v>1262</v>
      </c>
      <c r="P16" s="305">
        <v>12</v>
      </c>
    </row>
    <row r="17" spans="1:17" ht="13.5" thickBot="1">
      <c r="A17" s="277">
        <v>303</v>
      </c>
      <c r="B17" s="279" t="s">
        <v>1181</v>
      </c>
      <c r="C17" s="281">
        <v>2.5000000000000001E-2</v>
      </c>
      <c r="D17" s="284">
        <v>1000</v>
      </c>
      <c r="E17" s="284">
        <f t="shared" si="4"/>
        <v>2000</v>
      </c>
      <c r="F17" s="284">
        <f t="shared" si="4"/>
        <v>4000</v>
      </c>
      <c r="G17" s="284">
        <f t="shared" si="1"/>
        <v>8000</v>
      </c>
      <c r="H17" s="284">
        <f t="shared" si="5"/>
        <v>15000</v>
      </c>
      <c r="I17" s="267" t="s">
        <v>1182</v>
      </c>
      <c r="K17" s="272" t="s">
        <v>1277</v>
      </c>
      <c r="L17" s="269">
        <v>20232</v>
      </c>
      <c r="M17" s="299" t="s">
        <v>1213</v>
      </c>
      <c r="N17" s="269" t="s">
        <v>1278</v>
      </c>
      <c r="O17" s="269" t="s">
        <v>1279</v>
      </c>
      <c r="P17" s="305">
        <v>50</v>
      </c>
    </row>
    <row r="18" spans="1:17" ht="13.5" thickBot="1">
      <c r="A18" s="277">
        <v>304</v>
      </c>
      <c r="B18" s="279" t="s">
        <v>1183</v>
      </c>
      <c r="C18" s="268">
        <v>0.25</v>
      </c>
      <c r="D18" s="283">
        <v>500</v>
      </c>
      <c r="E18" s="283">
        <f t="shared" si="4"/>
        <v>1000</v>
      </c>
      <c r="F18" s="283">
        <f t="shared" si="4"/>
        <v>2000</v>
      </c>
      <c r="G18" s="283">
        <f t="shared" si="1"/>
        <v>4000</v>
      </c>
      <c r="H18" s="283">
        <f t="shared" si="5"/>
        <v>7500</v>
      </c>
      <c r="I18" s="267" t="s">
        <v>1183</v>
      </c>
      <c r="K18" s="272" t="s">
        <v>1334</v>
      </c>
      <c r="L18" s="269">
        <v>20236</v>
      </c>
      <c r="M18" s="299" t="s">
        <v>1213</v>
      </c>
      <c r="N18" s="269" t="s">
        <v>1280</v>
      </c>
      <c r="O18" s="269" t="s">
        <v>1264</v>
      </c>
      <c r="P18" s="305">
        <v>50</v>
      </c>
    </row>
    <row r="19" spans="1:17" ht="13.5" thickBot="1">
      <c r="A19" s="277">
        <v>305</v>
      </c>
      <c r="B19" s="279" t="s">
        <v>1184</v>
      </c>
      <c r="C19" s="282">
        <v>0.05</v>
      </c>
      <c r="D19" s="283">
        <v>500</v>
      </c>
      <c r="E19" s="283">
        <f t="shared" si="4"/>
        <v>1000</v>
      </c>
      <c r="F19" s="283">
        <f t="shared" si="4"/>
        <v>2000</v>
      </c>
      <c r="G19" s="283">
        <f t="shared" si="1"/>
        <v>4000</v>
      </c>
      <c r="H19" s="283">
        <f t="shared" si="5"/>
        <v>7500</v>
      </c>
      <c r="I19" s="267" t="s">
        <v>1185</v>
      </c>
      <c r="K19" s="272" t="s">
        <v>1281</v>
      </c>
      <c r="L19" s="269">
        <v>20240</v>
      </c>
      <c r="M19" s="299" t="s">
        <v>1213</v>
      </c>
      <c r="N19" s="269" t="s">
        <v>1282</v>
      </c>
      <c r="O19" s="269" t="s">
        <v>1259</v>
      </c>
      <c r="P19" s="305">
        <v>50</v>
      </c>
    </row>
    <row r="20" spans="1:17" ht="13.5" thickBot="1">
      <c r="A20" s="277">
        <v>306</v>
      </c>
      <c r="B20" s="279" t="s">
        <v>1186</v>
      </c>
      <c r="C20" s="282">
        <v>0.05</v>
      </c>
      <c r="D20" s="284">
        <v>1000</v>
      </c>
      <c r="E20" s="284">
        <f t="shared" si="4"/>
        <v>2000</v>
      </c>
      <c r="F20" s="284">
        <f t="shared" si="4"/>
        <v>4000</v>
      </c>
      <c r="G20" s="284">
        <f t="shared" si="1"/>
        <v>8000</v>
      </c>
      <c r="H20" s="284">
        <f t="shared" si="5"/>
        <v>15000</v>
      </c>
      <c r="I20" s="267" t="s">
        <v>1187</v>
      </c>
      <c r="K20" s="272" t="s">
        <v>1283</v>
      </c>
      <c r="L20" s="269">
        <v>20244</v>
      </c>
      <c r="M20" s="299" t="s">
        <v>1213</v>
      </c>
      <c r="N20" s="269" t="s">
        <v>1261</v>
      </c>
      <c r="O20" s="269" t="s">
        <v>1284</v>
      </c>
      <c r="P20" s="305">
        <v>50</v>
      </c>
    </row>
    <row r="21" spans="1:17" ht="13.5" thickBot="1">
      <c r="A21" s="277">
        <v>307</v>
      </c>
      <c r="B21" s="279" t="s">
        <v>1188</v>
      </c>
      <c r="C21" s="281">
        <v>2.5000000000000001E-2</v>
      </c>
      <c r="D21" s="284">
        <v>1000</v>
      </c>
      <c r="E21" s="284">
        <f t="shared" si="4"/>
        <v>2000</v>
      </c>
      <c r="F21" s="284">
        <f t="shared" si="4"/>
        <v>4000</v>
      </c>
      <c r="G21" s="284">
        <f t="shared" si="1"/>
        <v>8000</v>
      </c>
      <c r="H21" s="284">
        <f t="shared" si="5"/>
        <v>15000</v>
      </c>
      <c r="I21" s="267" t="s">
        <v>1189</v>
      </c>
      <c r="K21" s="272" t="s">
        <v>1285</v>
      </c>
      <c r="L21" s="269">
        <v>20248</v>
      </c>
      <c r="M21" s="300" t="s">
        <v>1215</v>
      </c>
      <c r="N21" s="269" t="s">
        <v>1258</v>
      </c>
      <c r="O21" s="269" t="s">
        <v>1286</v>
      </c>
      <c r="P21" s="305">
        <v>12</v>
      </c>
      <c r="Q21" s="303" t="s">
        <v>1327</v>
      </c>
    </row>
    <row r="22" spans="1:17" ht="13.5" thickBot="1">
      <c r="A22" s="275" t="s">
        <v>1190</v>
      </c>
      <c r="B22" s="278"/>
      <c r="C22" s="263"/>
      <c r="D22" s="263"/>
      <c r="E22" s="263"/>
      <c r="F22" s="263"/>
      <c r="G22" s="263"/>
      <c r="H22" s="263"/>
      <c r="I22" s="262"/>
      <c r="K22" s="272" t="s">
        <v>1329</v>
      </c>
      <c r="L22" s="269">
        <v>20252</v>
      </c>
      <c r="M22" s="300" t="s">
        <v>1215</v>
      </c>
      <c r="N22" s="269" t="s">
        <v>1269</v>
      </c>
      <c r="O22" s="269" t="s">
        <v>1287</v>
      </c>
      <c r="P22" s="305">
        <v>12</v>
      </c>
      <c r="Q22" s="303" t="s">
        <v>1327</v>
      </c>
    </row>
    <row r="23" spans="1:17" ht="13.5" thickBot="1">
      <c r="A23" s="277">
        <v>400</v>
      </c>
      <c r="B23" s="279" t="s">
        <v>1190</v>
      </c>
      <c r="C23" s="282">
        <v>0.05</v>
      </c>
      <c r="D23" s="285">
        <v>2000</v>
      </c>
      <c r="E23" s="285">
        <f t="shared" ref="E23:F29" si="6">D23*2</f>
        <v>4000</v>
      </c>
      <c r="F23" s="285">
        <f t="shared" si="6"/>
        <v>8000</v>
      </c>
      <c r="G23" s="285">
        <f t="shared" si="1"/>
        <v>16000</v>
      </c>
      <c r="H23" s="285">
        <f t="shared" ref="H23:H29" si="7">SUM(D23:G23)</f>
        <v>30000</v>
      </c>
      <c r="I23" s="267" t="s">
        <v>1191</v>
      </c>
      <c r="K23" s="273" t="s">
        <v>1288</v>
      </c>
      <c r="L23" s="274"/>
      <c r="M23" s="274"/>
      <c r="N23" s="271" t="s">
        <v>1256</v>
      </c>
      <c r="O23" s="274"/>
      <c r="P23" s="307"/>
    </row>
    <row r="24" spans="1:17" ht="13.5" thickBot="1">
      <c r="A24" s="277">
        <v>401</v>
      </c>
      <c r="B24" s="279" t="s">
        <v>1192</v>
      </c>
      <c r="C24" s="268">
        <v>0.5</v>
      </c>
      <c r="D24" s="283">
        <v>500</v>
      </c>
      <c r="E24" s="283">
        <f t="shared" si="6"/>
        <v>1000</v>
      </c>
      <c r="F24" s="283">
        <f t="shared" si="6"/>
        <v>2000</v>
      </c>
      <c r="G24" s="283">
        <f t="shared" si="1"/>
        <v>4000</v>
      </c>
      <c r="H24" s="283">
        <f t="shared" si="7"/>
        <v>7500</v>
      </c>
      <c r="I24" s="267" t="s">
        <v>1192</v>
      </c>
      <c r="K24" s="272" t="s">
        <v>1335</v>
      </c>
      <c r="L24" s="269">
        <v>20256</v>
      </c>
      <c r="M24" s="269" t="s">
        <v>1217</v>
      </c>
      <c r="N24" s="269" t="s">
        <v>1280</v>
      </c>
      <c r="O24" s="269" t="s">
        <v>1289</v>
      </c>
      <c r="P24" s="305">
        <v>25</v>
      </c>
    </row>
    <row r="25" spans="1:17" ht="13.5" thickBot="1">
      <c r="A25" s="277">
        <v>402</v>
      </c>
      <c r="B25" s="279" t="s">
        <v>1193</v>
      </c>
      <c r="C25" s="281">
        <v>2.5000000000000001E-2</v>
      </c>
      <c r="D25" s="284">
        <v>1000</v>
      </c>
      <c r="E25" s="284">
        <f t="shared" si="6"/>
        <v>2000</v>
      </c>
      <c r="F25" s="284">
        <f t="shared" si="6"/>
        <v>4000</v>
      </c>
      <c r="G25" s="284">
        <f t="shared" si="1"/>
        <v>8000</v>
      </c>
      <c r="H25" s="284">
        <f t="shared" si="7"/>
        <v>15000</v>
      </c>
      <c r="I25" s="267" t="s">
        <v>1194</v>
      </c>
      <c r="K25" s="272" t="s">
        <v>1336</v>
      </c>
      <c r="L25" s="269">
        <v>20260</v>
      </c>
      <c r="M25" s="269" t="s">
        <v>1217</v>
      </c>
      <c r="N25" s="269" t="s">
        <v>1290</v>
      </c>
      <c r="O25" s="269" t="s">
        <v>1291</v>
      </c>
      <c r="P25" s="305">
        <v>25</v>
      </c>
    </row>
    <row r="26" spans="1:17" ht="13.5" thickBot="1">
      <c r="A26" s="277">
        <v>403</v>
      </c>
      <c r="B26" s="279" t="s">
        <v>1195</v>
      </c>
      <c r="C26" s="268">
        <v>0.5</v>
      </c>
      <c r="D26" s="283">
        <v>500</v>
      </c>
      <c r="E26" s="283">
        <f t="shared" si="6"/>
        <v>1000</v>
      </c>
      <c r="F26" s="283">
        <f t="shared" si="6"/>
        <v>2000</v>
      </c>
      <c r="G26" s="283">
        <f t="shared" si="1"/>
        <v>4000</v>
      </c>
      <c r="H26" s="283">
        <f t="shared" si="7"/>
        <v>7500</v>
      </c>
      <c r="I26" s="267" t="s">
        <v>1195</v>
      </c>
      <c r="K26" s="272" t="s">
        <v>1337</v>
      </c>
      <c r="L26" s="269">
        <v>20264</v>
      </c>
      <c r="M26" s="269" t="s">
        <v>1219</v>
      </c>
      <c r="N26" s="269" t="s">
        <v>1266</v>
      </c>
      <c r="O26" s="269" t="s">
        <v>1292</v>
      </c>
      <c r="P26" s="305">
        <v>25</v>
      </c>
    </row>
    <row r="27" spans="1:17" ht="13.5" thickBot="1">
      <c r="A27" s="277">
        <v>404</v>
      </c>
      <c r="B27" s="279" t="s">
        <v>1196</v>
      </c>
      <c r="C27" s="282">
        <v>0.05</v>
      </c>
      <c r="D27" s="283">
        <v>500</v>
      </c>
      <c r="E27" s="283">
        <f t="shared" si="6"/>
        <v>1000</v>
      </c>
      <c r="F27" s="283">
        <f t="shared" si="6"/>
        <v>2000</v>
      </c>
      <c r="G27" s="283">
        <f t="shared" si="1"/>
        <v>4000</v>
      </c>
      <c r="H27" s="283">
        <f t="shared" si="7"/>
        <v>7500</v>
      </c>
      <c r="I27" s="267" t="s">
        <v>1189</v>
      </c>
      <c r="K27" s="272" t="s">
        <v>1338</v>
      </c>
      <c r="L27" s="269">
        <v>20268</v>
      </c>
      <c r="M27" s="269" t="s">
        <v>1219</v>
      </c>
      <c r="N27" s="269" t="s">
        <v>1258</v>
      </c>
      <c r="O27" s="269" t="s">
        <v>1291</v>
      </c>
      <c r="P27" s="305">
        <v>25</v>
      </c>
    </row>
    <row r="28" spans="1:17" ht="13.5" thickBot="1">
      <c r="A28" s="277">
        <v>405</v>
      </c>
      <c r="B28" s="279" t="s">
        <v>1197</v>
      </c>
      <c r="C28" s="282">
        <v>0.05</v>
      </c>
      <c r="D28" s="283">
        <v>500</v>
      </c>
      <c r="E28" s="283">
        <f t="shared" si="6"/>
        <v>1000</v>
      </c>
      <c r="F28" s="283">
        <f t="shared" si="6"/>
        <v>2000</v>
      </c>
      <c r="G28" s="283">
        <f t="shared" si="1"/>
        <v>4000</v>
      </c>
      <c r="H28" s="283">
        <f t="shared" si="7"/>
        <v>7500</v>
      </c>
      <c r="I28" s="267" t="s">
        <v>1197</v>
      </c>
    </row>
    <row r="29" spans="1:17" ht="13.5" thickBot="1">
      <c r="A29" s="277">
        <v>406</v>
      </c>
      <c r="B29" s="279" t="s">
        <v>167</v>
      </c>
      <c r="C29" s="282">
        <v>0.05</v>
      </c>
      <c r="D29" s="283">
        <v>500</v>
      </c>
      <c r="E29" s="283">
        <f t="shared" si="6"/>
        <v>1000</v>
      </c>
      <c r="F29" s="283">
        <f t="shared" si="6"/>
        <v>2000</v>
      </c>
      <c r="G29" s="283">
        <f t="shared" si="1"/>
        <v>4000</v>
      </c>
      <c r="H29" s="283">
        <f t="shared" si="7"/>
        <v>7500</v>
      </c>
      <c r="I29" s="267" t="s">
        <v>167</v>
      </c>
      <c r="K29" s="287"/>
    </row>
    <row r="30" spans="1:17" ht="13.5" thickBot="1">
      <c r="A30" s="275" t="s">
        <v>1198</v>
      </c>
      <c r="B30" s="278"/>
      <c r="C30" s="263"/>
      <c r="D30" s="263"/>
      <c r="E30" s="263"/>
      <c r="F30" s="263"/>
      <c r="G30" s="263"/>
      <c r="H30" s="263"/>
      <c r="I30" s="262"/>
      <c r="K30" s="287" t="s">
        <v>1302</v>
      </c>
      <c r="L30" s="188" t="s">
        <v>1304</v>
      </c>
      <c r="M30" s="223" t="s">
        <v>1303</v>
      </c>
      <c r="N30" s="188"/>
    </row>
    <row r="31" spans="1:17" ht="13.5" thickBot="1">
      <c r="A31" s="277">
        <v>500</v>
      </c>
      <c r="B31" s="279" t="s">
        <v>1199</v>
      </c>
      <c r="C31" s="268">
        <v>4</v>
      </c>
      <c r="D31" s="286">
        <v>250</v>
      </c>
      <c r="E31" s="286">
        <f t="shared" ref="E31:F43" si="8">D31*2</f>
        <v>500</v>
      </c>
      <c r="F31" s="286">
        <f t="shared" si="8"/>
        <v>1000</v>
      </c>
      <c r="G31" s="286">
        <f t="shared" si="1"/>
        <v>2000</v>
      </c>
      <c r="H31" s="286">
        <f t="shared" ref="H31:H43" si="9">SUM(D31:G31)</f>
        <v>3750</v>
      </c>
      <c r="I31" s="267" t="s">
        <v>1200</v>
      </c>
      <c r="K31" s="287" t="s">
        <v>1305</v>
      </c>
      <c r="L31" s="188">
        <v>7.5</v>
      </c>
      <c r="M31" s="288" t="s">
        <v>1313</v>
      </c>
      <c r="N31" s="188"/>
    </row>
    <row r="32" spans="1:17" ht="13.5" thickBot="1">
      <c r="A32" s="277">
        <v>501</v>
      </c>
      <c r="B32" s="279" t="s">
        <v>1201</v>
      </c>
      <c r="C32" s="268">
        <v>10</v>
      </c>
      <c r="D32" s="283">
        <v>500</v>
      </c>
      <c r="E32" s="283">
        <f t="shared" si="8"/>
        <v>1000</v>
      </c>
      <c r="F32" s="283">
        <f t="shared" si="8"/>
        <v>2000</v>
      </c>
      <c r="G32" s="283">
        <f t="shared" si="1"/>
        <v>4000</v>
      </c>
      <c r="H32" s="283">
        <f t="shared" si="9"/>
        <v>7500</v>
      </c>
      <c r="I32" s="267" t="s">
        <v>1202</v>
      </c>
      <c r="K32" s="287" t="s">
        <v>1167</v>
      </c>
      <c r="L32" s="188">
        <v>25</v>
      </c>
      <c r="M32" s="288" t="s">
        <v>1314</v>
      </c>
      <c r="N32" s="188"/>
    </row>
    <row r="33" spans="1:14" ht="13.5" thickBot="1">
      <c r="A33" s="277">
        <v>502</v>
      </c>
      <c r="B33" s="279" t="s">
        <v>1203</v>
      </c>
      <c r="C33" s="268">
        <v>4</v>
      </c>
      <c r="D33" s="283">
        <v>500</v>
      </c>
      <c r="E33" s="283">
        <f t="shared" si="8"/>
        <v>1000</v>
      </c>
      <c r="F33" s="283">
        <f t="shared" si="8"/>
        <v>2000</v>
      </c>
      <c r="G33" s="283">
        <f t="shared" si="1"/>
        <v>4000</v>
      </c>
      <c r="H33" s="283">
        <f t="shared" si="9"/>
        <v>7500</v>
      </c>
      <c r="I33" s="267" t="s">
        <v>1204</v>
      </c>
      <c r="K33" s="287" t="s">
        <v>1306</v>
      </c>
      <c r="L33" s="188">
        <v>50</v>
      </c>
      <c r="M33" s="188" t="s">
        <v>1315</v>
      </c>
      <c r="N33" s="188"/>
    </row>
    <row r="34" spans="1:14" ht="13.5" thickBot="1">
      <c r="A34" s="277">
        <v>503</v>
      </c>
      <c r="B34" s="279" t="s">
        <v>1205</v>
      </c>
      <c r="C34" s="268">
        <v>5</v>
      </c>
      <c r="D34" s="286">
        <v>250</v>
      </c>
      <c r="E34" s="286">
        <f t="shared" si="8"/>
        <v>500</v>
      </c>
      <c r="F34" s="286">
        <f t="shared" si="8"/>
        <v>1000</v>
      </c>
      <c r="G34" s="286">
        <f t="shared" si="1"/>
        <v>2000</v>
      </c>
      <c r="H34" s="286">
        <f t="shared" si="9"/>
        <v>3750</v>
      </c>
      <c r="I34" s="267" t="s">
        <v>1206</v>
      </c>
      <c r="K34" s="287" t="s">
        <v>1307</v>
      </c>
      <c r="L34" s="188">
        <v>100</v>
      </c>
      <c r="M34" s="188" t="s">
        <v>1316</v>
      </c>
      <c r="N34" s="188"/>
    </row>
    <row r="35" spans="1:14" ht="13.5" thickBot="1">
      <c r="A35" s="277">
        <v>504</v>
      </c>
      <c r="B35" s="279" t="s">
        <v>1207</v>
      </c>
      <c r="C35" s="268">
        <v>1</v>
      </c>
      <c r="D35" s="286">
        <v>250</v>
      </c>
      <c r="E35" s="286">
        <f t="shared" si="8"/>
        <v>500</v>
      </c>
      <c r="F35" s="286">
        <f t="shared" si="8"/>
        <v>1000</v>
      </c>
      <c r="G35" s="286">
        <f t="shared" si="1"/>
        <v>2000</v>
      </c>
      <c r="H35" s="286">
        <f t="shared" si="9"/>
        <v>3750</v>
      </c>
      <c r="I35" s="267" t="s">
        <v>1208</v>
      </c>
      <c r="K35" s="287" t="s">
        <v>1308</v>
      </c>
      <c r="L35" s="188">
        <v>250</v>
      </c>
      <c r="M35" s="188" t="s">
        <v>1317</v>
      </c>
      <c r="N35" s="188"/>
    </row>
    <row r="36" spans="1:14" ht="13.5" thickBot="1">
      <c r="A36" s="277">
        <v>506</v>
      </c>
      <c r="B36" s="279" t="s">
        <v>1209</v>
      </c>
      <c r="C36" s="282">
        <v>0.25</v>
      </c>
      <c r="D36" s="283">
        <v>500</v>
      </c>
      <c r="E36" s="283">
        <f t="shared" si="8"/>
        <v>1000</v>
      </c>
      <c r="F36" s="283">
        <f t="shared" si="8"/>
        <v>2000</v>
      </c>
      <c r="G36" s="283">
        <f t="shared" si="1"/>
        <v>4000</v>
      </c>
      <c r="H36" s="283">
        <f t="shared" si="9"/>
        <v>7500</v>
      </c>
      <c r="I36" s="267" t="s">
        <v>1210</v>
      </c>
      <c r="K36" s="287" t="s">
        <v>1309</v>
      </c>
      <c r="L36" s="188">
        <v>500</v>
      </c>
      <c r="M36" s="188" t="s">
        <v>1312</v>
      </c>
      <c r="N36" s="188"/>
    </row>
    <row r="37" spans="1:14" ht="13.5" thickBot="1">
      <c r="A37" s="277">
        <v>507</v>
      </c>
      <c r="B37" s="279" t="s">
        <v>1211</v>
      </c>
      <c r="C37" s="282">
        <v>0.25</v>
      </c>
      <c r="D37" s="283">
        <v>500</v>
      </c>
      <c r="E37" s="283">
        <f t="shared" si="8"/>
        <v>1000</v>
      </c>
      <c r="F37" s="283">
        <f t="shared" si="8"/>
        <v>2000</v>
      </c>
      <c r="G37" s="283">
        <f t="shared" si="1"/>
        <v>4000</v>
      </c>
      <c r="H37" s="283">
        <f t="shared" si="9"/>
        <v>7500</v>
      </c>
      <c r="I37" s="267" t="s">
        <v>1212</v>
      </c>
      <c r="K37" s="223" t="s">
        <v>1310</v>
      </c>
      <c r="L37" s="188">
        <v>1500</v>
      </c>
      <c r="M37" s="188" t="s">
        <v>1311</v>
      </c>
      <c r="N37" s="188"/>
    </row>
    <row r="38" spans="1:14" ht="13.5" thickBot="1">
      <c r="A38" s="277">
        <v>508</v>
      </c>
      <c r="B38" s="279" t="s">
        <v>1213</v>
      </c>
      <c r="C38" s="282">
        <v>0.25</v>
      </c>
      <c r="D38" s="283">
        <v>500</v>
      </c>
      <c r="E38" s="283">
        <f t="shared" si="8"/>
        <v>1000</v>
      </c>
      <c r="F38" s="283">
        <f t="shared" si="8"/>
        <v>2000</v>
      </c>
      <c r="G38" s="283">
        <f t="shared" si="1"/>
        <v>4000</v>
      </c>
      <c r="H38" s="283">
        <f t="shared" si="9"/>
        <v>7500</v>
      </c>
      <c r="I38" s="267" t="s">
        <v>1214</v>
      </c>
    </row>
    <row r="39" spans="1:14" ht="13.5" thickBot="1">
      <c r="A39" s="277">
        <v>509</v>
      </c>
      <c r="B39" s="279" t="s">
        <v>1215</v>
      </c>
      <c r="C39" s="282">
        <v>0.25</v>
      </c>
      <c r="D39" s="283">
        <v>500</v>
      </c>
      <c r="E39" s="283">
        <f t="shared" si="8"/>
        <v>1000</v>
      </c>
      <c r="F39" s="283">
        <f t="shared" si="8"/>
        <v>2000</v>
      </c>
      <c r="G39" s="283">
        <f t="shared" si="1"/>
        <v>4000</v>
      </c>
      <c r="H39" s="283">
        <f t="shared" si="9"/>
        <v>7500</v>
      </c>
      <c r="I39" s="267" t="s">
        <v>1216</v>
      </c>
    </row>
    <row r="40" spans="1:14" ht="13.5" thickBot="1">
      <c r="A40" s="277">
        <v>510</v>
      </c>
      <c r="B40" s="279" t="s">
        <v>1217</v>
      </c>
      <c r="C40" s="282">
        <v>0.25</v>
      </c>
      <c r="D40" s="283">
        <v>500</v>
      </c>
      <c r="E40" s="283">
        <f t="shared" si="8"/>
        <v>1000</v>
      </c>
      <c r="F40" s="283">
        <f t="shared" si="8"/>
        <v>2000</v>
      </c>
      <c r="G40" s="283">
        <f t="shared" si="1"/>
        <v>4000</v>
      </c>
      <c r="H40" s="283">
        <f t="shared" si="9"/>
        <v>7500</v>
      </c>
      <c r="I40" s="267" t="s">
        <v>1218</v>
      </c>
      <c r="K40" s="66" t="s">
        <v>1318</v>
      </c>
    </row>
    <row r="41" spans="1:14" ht="13.5" thickBot="1">
      <c r="A41" s="277">
        <v>511</v>
      </c>
      <c r="B41" s="279" t="s">
        <v>1219</v>
      </c>
      <c r="C41" s="282">
        <v>0.25</v>
      </c>
      <c r="D41" s="283">
        <v>500</v>
      </c>
      <c r="E41" s="283">
        <f t="shared" si="8"/>
        <v>1000</v>
      </c>
      <c r="F41" s="283">
        <f t="shared" si="8"/>
        <v>2000</v>
      </c>
      <c r="G41" s="283">
        <f t="shared" si="1"/>
        <v>4000</v>
      </c>
      <c r="H41" s="283">
        <f t="shared" si="9"/>
        <v>7500</v>
      </c>
      <c r="I41" s="267" t="s">
        <v>1220</v>
      </c>
      <c r="K41" t="s">
        <v>1319</v>
      </c>
    </row>
    <row r="42" spans="1:14" ht="13.5" thickBot="1">
      <c r="A42" s="277">
        <v>512</v>
      </c>
      <c r="B42" s="279" t="s">
        <v>1221</v>
      </c>
      <c r="C42" s="282">
        <v>0.25</v>
      </c>
      <c r="D42" s="284">
        <v>1000</v>
      </c>
      <c r="E42" s="284">
        <f t="shared" si="8"/>
        <v>2000</v>
      </c>
      <c r="F42" s="284">
        <f t="shared" si="8"/>
        <v>4000</v>
      </c>
      <c r="G42" s="284">
        <f t="shared" si="1"/>
        <v>8000</v>
      </c>
      <c r="H42" s="284">
        <f t="shared" si="9"/>
        <v>15000</v>
      </c>
      <c r="I42" s="267" t="s">
        <v>1222</v>
      </c>
      <c r="K42" t="s">
        <v>1320</v>
      </c>
    </row>
    <row r="43" spans="1:14" ht="13.5" thickBot="1">
      <c r="A43" s="277">
        <v>513</v>
      </c>
      <c r="B43" s="279" t="s">
        <v>1223</v>
      </c>
      <c r="C43" s="282">
        <v>0.05</v>
      </c>
      <c r="D43" s="284">
        <v>1000</v>
      </c>
      <c r="E43" s="284">
        <f t="shared" si="8"/>
        <v>2000</v>
      </c>
      <c r="F43" s="284">
        <f t="shared" si="8"/>
        <v>4000</v>
      </c>
      <c r="G43" s="284">
        <f t="shared" si="1"/>
        <v>8000</v>
      </c>
      <c r="H43" s="284">
        <f t="shared" si="9"/>
        <v>15000</v>
      </c>
      <c r="I43" s="267" t="s">
        <v>1224</v>
      </c>
      <c r="K43" s="212" t="s">
        <v>1325</v>
      </c>
    </row>
    <row r="44" spans="1:14" ht="13.5" thickBot="1">
      <c r="A44" s="276" t="s">
        <v>1225</v>
      </c>
      <c r="B44" s="280"/>
      <c r="C44" s="266"/>
      <c r="D44" s="266"/>
      <c r="E44" s="266"/>
      <c r="F44" s="266"/>
      <c r="G44" s="263"/>
      <c r="H44" s="266"/>
      <c r="I44" s="265"/>
      <c r="K44" t="s">
        <v>1321</v>
      </c>
    </row>
    <row r="45" spans="1:14" ht="13.5" thickBot="1">
      <c r="A45" s="277">
        <v>700</v>
      </c>
      <c r="B45" s="279" t="s">
        <v>1225</v>
      </c>
      <c r="C45" s="282">
        <v>0.05</v>
      </c>
      <c r="D45" s="285">
        <v>2000</v>
      </c>
      <c r="E45" s="285">
        <f t="shared" ref="E45:F53" si="10">D45*2</f>
        <v>4000</v>
      </c>
      <c r="F45" s="285">
        <f t="shared" si="10"/>
        <v>8000</v>
      </c>
      <c r="G45" s="285">
        <f t="shared" si="1"/>
        <v>16000</v>
      </c>
      <c r="H45" s="285">
        <f t="shared" ref="H45:H53" si="11">SUM(D45:G45)</f>
        <v>30000</v>
      </c>
      <c r="I45" s="267" t="s">
        <v>1226</v>
      </c>
      <c r="K45" s="301" t="s">
        <v>1322</v>
      </c>
    </row>
    <row r="46" spans="1:14" ht="13.5" thickBot="1">
      <c r="A46" s="277">
        <v>701</v>
      </c>
      <c r="B46" s="279" t="s">
        <v>1227</v>
      </c>
      <c r="C46" s="282">
        <v>0.25</v>
      </c>
      <c r="D46" s="283">
        <v>500</v>
      </c>
      <c r="E46" s="283">
        <f t="shared" si="10"/>
        <v>1000</v>
      </c>
      <c r="F46" s="283">
        <f t="shared" si="10"/>
        <v>2000</v>
      </c>
      <c r="G46" s="283">
        <f t="shared" si="1"/>
        <v>4000</v>
      </c>
      <c r="H46" s="283">
        <f t="shared" si="11"/>
        <v>7500</v>
      </c>
      <c r="I46" s="267" t="s">
        <v>1227</v>
      </c>
      <c r="K46" s="301" t="s">
        <v>1323</v>
      </c>
    </row>
    <row r="47" spans="1:14" ht="13.5" thickBot="1">
      <c r="A47" s="277">
        <v>702</v>
      </c>
      <c r="B47" s="279" t="s">
        <v>1228</v>
      </c>
      <c r="C47" s="282">
        <v>0.05</v>
      </c>
      <c r="D47" s="283">
        <v>500</v>
      </c>
      <c r="E47" s="283">
        <f t="shared" si="10"/>
        <v>1000</v>
      </c>
      <c r="F47" s="283">
        <f t="shared" si="10"/>
        <v>2000</v>
      </c>
      <c r="G47" s="283">
        <f t="shared" si="1"/>
        <v>4000</v>
      </c>
      <c r="H47" s="283">
        <f t="shared" si="11"/>
        <v>7500</v>
      </c>
      <c r="I47" s="267" t="s">
        <v>1228</v>
      </c>
      <c r="K47" s="301" t="s">
        <v>1324</v>
      </c>
    </row>
    <row r="48" spans="1:14" ht="13.5" thickBot="1">
      <c r="A48" s="277">
        <v>703</v>
      </c>
      <c r="B48" s="279" t="s">
        <v>1229</v>
      </c>
      <c r="C48" s="268">
        <v>1</v>
      </c>
      <c r="D48" s="283">
        <v>500</v>
      </c>
      <c r="E48" s="283">
        <f t="shared" si="10"/>
        <v>1000</v>
      </c>
      <c r="F48" s="283">
        <f t="shared" si="10"/>
        <v>2000</v>
      </c>
      <c r="G48" s="283">
        <f t="shared" si="1"/>
        <v>4000</v>
      </c>
      <c r="H48" s="283">
        <f t="shared" si="11"/>
        <v>7500</v>
      </c>
      <c r="I48" s="372" t="s">
        <v>1230</v>
      </c>
      <c r="K48" s="301" t="s">
        <v>1219</v>
      </c>
    </row>
    <row r="49" spans="1:12" ht="13.5" thickBot="1">
      <c r="A49" s="277">
        <v>704</v>
      </c>
      <c r="B49" s="279" t="s">
        <v>1231</v>
      </c>
      <c r="C49" s="268">
        <v>1</v>
      </c>
      <c r="D49" s="283">
        <v>500</v>
      </c>
      <c r="E49" s="283">
        <f t="shared" si="10"/>
        <v>1000</v>
      </c>
      <c r="F49" s="283">
        <f t="shared" si="10"/>
        <v>2000</v>
      </c>
      <c r="G49" s="283">
        <f t="shared" si="1"/>
        <v>4000</v>
      </c>
      <c r="H49" s="283">
        <f t="shared" si="11"/>
        <v>7500</v>
      </c>
      <c r="I49" s="373"/>
      <c r="K49" s="301" t="s">
        <v>1213</v>
      </c>
    </row>
    <row r="50" spans="1:12" ht="13.5" thickBot="1">
      <c r="A50" s="277">
        <v>705</v>
      </c>
      <c r="B50" s="279" t="s">
        <v>1232</v>
      </c>
      <c r="C50" s="268">
        <v>1</v>
      </c>
      <c r="D50" s="285">
        <v>2000</v>
      </c>
      <c r="E50" s="285">
        <f t="shared" si="10"/>
        <v>4000</v>
      </c>
      <c r="F50" s="285">
        <f t="shared" si="10"/>
        <v>8000</v>
      </c>
      <c r="G50" s="285">
        <f t="shared" si="1"/>
        <v>16000</v>
      </c>
      <c r="H50" s="285">
        <f t="shared" si="11"/>
        <v>30000</v>
      </c>
      <c r="I50" s="373"/>
    </row>
    <row r="51" spans="1:12" ht="13.5" thickBot="1">
      <c r="A51" s="277">
        <v>706</v>
      </c>
      <c r="B51" s="279" t="s">
        <v>1233</v>
      </c>
      <c r="C51" s="268">
        <v>1</v>
      </c>
      <c r="D51" s="285">
        <v>2000</v>
      </c>
      <c r="E51" s="285">
        <f t="shared" si="10"/>
        <v>4000</v>
      </c>
      <c r="F51" s="285">
        <f t="shared" si="10"/>
        <v>8000</v>
      </c>
      <c r="G51" s="285">
        <f t="shared" si="1"/>
        <v>16000</v>
      </c>
      <c r="H51" s="285">
        <f t="shared" si="11"/>
        <v>30000</v>
      </c>
      <c r="I51" s="373"/>
      <c r="L51" s="301"/>
    </row>
    <row r="52" spans="1:12" ht="13.5" thickBot="1">
      <c r="A52" s="277">
        <v>707</v>
      </c>
      <c r="B52" s="279" t="s">
        <v>1234</v>
      </c>
      <c r="C52" s="268">
        <v>1</v>
      </c>
      <c r="D52" s="285">
        <v>2000</v>
      </c>
      <c r="E52" s="285">
        <f t="shared" si="10"/>
        <v>4000</v>
      </c>
      <c r="F52" s="285">
        <f t="shared" si="10"/>
        <v>8000</v>
      </c>
      <c r="G52" s="285">
        <f t="shared" si="1"/>
        <v>16000</v>
      </c>
      <c r="H52" s="285">
        <f t="shared" si="11"/>
        <v>30000</v>
      </c>
      <c r="I52" s="373"/>
    </row>
    <row r="53" spans="1:12" ht="13.5" thickBot="1">
      <c r="A53" s="277">
        <v>708</v>
      </c>
      <c r="B53" s="279" t="s">
        <v>1235</v>
      </c>
      <c r="C53" s="268">
        <v>1</v>
      </c>
      <c r="D53" s="285">
        <v>2000</v>
      </c>
      <c r="E53" s="285">
        <f t="shared" si="10"/>
        <v>4000</v>
      </c>
      <c r="F53" s="285">
        <f t="shared" si="10"/>
        <v>8000</v>
      </c>
      <c r="G53" s="285">
        <f t="shared" si="1"/>
        <v>16000</v>
      </c>
      <c r="H53" s="285">
        <f t="shared" si="11"/>
        <v>30000</v>
      </c>
      <c r="I53" s="374"/>
    </row>
    <row r="54" spans="1:12" ht="13.5" thickBot="1">
      <c r="A54" s="275" t="s">
        <v>1236</v>
      </c>
      <c r="B54" s="278"/>
      <c r="C54" s="263"/>
      <c r="D54" s="263"/>
      <c r="E54" s="263"/>
      <c r="F54" s="263"/>
      <c r="G54" s="263"/>
      <c r="H54" s="263"/>
      <c r="I54" s="262"/>
    </row>
    <row r="55" spans="1:12" ht="13.5" thickBot="1">
      <c r="A55" s="277">
        <v>800</v>
      </c>
      <c r="B55" s="279" t="s">
        <v>1236</v>
      </c>
      <c r="C55" s="282">
        <v>0.05</v>
      </c>
      <c r="D55" s="285">
        <v>2000</v>
      </c>
      <c r="E55" s="285">
        <f t="shared" ref="E55:F60" si="12">D55*2</f>
        <v>4000</v>
      </c>
      <c r="F55" s="285">
        <f t="shared" si="12"/>
        <v>8000</v>
      </c>
      <c r="G55" s="285">
        <f t="shared" si="1"/>
        <v>16000</v>
      </c>
      <c r="H55" s="285">
        <f t="shared" ref="H55:H60" si="13">SUM(D55:G55)</f>
        <v>30000</v>
      </c>
      <c r="I55" s="267" t="s">
        <v>1237</v>
      </c>
    </row>
    <row r="56" spans="1:12" ht="13.5" thickBot="1">
      <c r="A56" s="277">
        <v>801</v>
      </c>
      <c r="B56" s="279" t="s">
        <v>1238</v>
      </c>
      <c r="C56" s="268">
        <v>0.5</v>
      </c>
      <c r="D56" s="283">
        <v>500</v>
      </c>
      <c r="E56" s="283">
        <f t="shared" si="12"/>
        <v>1000</v>
      </c>
      <c r="F56" s="283">
        <f t="shared" si="12"/>
        <v>2000</v>
      </c>
      <c r="G56" s="283">
        <f t="shared" si="1"/>
        <v>4000</v>
      </c>
      <c r="H56" s="283">
        <f t="shared" si="13"/>
        <v>7500</v>
      </c>
      <c r="I56" s="267" t="s">
        <v>1238</v>
      </c>
    </row>
    <row r="57" spans="1:12" ht="13.5" thickBot="1">
      <c r="A57" s="277">
        <v>802</v>
      </c>
      <c r="B57" s="279" t="s">
        <v>1239</v>
      </c>
      <c r="C57" s="281">
        <v>2.5000000000000001E-2</v>
      </c>
      <c r="D57" s="285">
        <v>2000</v>
      </c>
      <c r="E57" s="285">
        <f t="shared" si="12"/>
        <v>4000</v>
      </c>
      <c r="F57" s="285">
        <f t="shared" si="12"/>
        <v>8000</v>
      </c>
      <c r="G57" s="285">
        <f t="shared" si="1"/>
        <v>16000</v>
      </c>
      <c r="H57" s="285">
        <f t="shared" si="13"/>
        <v>30000</v>
      </c>
      <c r="I57" s="267" t="s">
        <v>1240</v>
      </c>
    </row>
    <row r="58" spans="1:12" ht="13.5" thickBot="1">
      <c r="A58" s="277">
        <v>803</v>
      </c>
      <c r="B58" s="279" t="s">
        <v>1241</v>
      </c>
      <c r="C58" s="281">
        <v>2.5000000000000001E-2</v>
      </c>
      <c r="D58" s="285">
        <v>2000</v>
      </c>
      <c r="E58" s="285">
        <f t="shared" si="12"/>
        <v>4000</v>
      </c>
      <c r="F58" s="285">
        <f t="shared" si="12"/>
        <v>8000</v>
      </c>
      <c r="G58" s="285">
        <f t="shared" si="1"/>
        <v>16000</v>
      </c>
      <c r="H58" s="285">
        <f t="shared" si="13"/>
        <v>30000</v>
      </c>
      <c r="I58" s="267" t="s">
        <v>1240</v>
      </c>
    </row>
    <row r="59" spans="1:12" ht="13.5" thickBot="1">
      <c r="A59" s="277">
        <v>804</v>
      </c>
      <c r="B59" s="279" t="s">
        <v>1242</v>
      </c>
      <c r="C59" s="281">
        <v>2.5000000000000001E-2</v>
      </c>
      <c r="D59" s="285">
        <v>2000</v>
      </c>
      <c r="E59" s="285">
        <f t="shared" si="12"/>
        <v>4000</v>
      </c>
      <c r="F59" s="285">
        <f t="shared" si="12"/>
        <v>8000</v>
      </c>
      <c r="G59" s="285">
        <f t="shared" si="1"/>
        <v>16000</v>
      </c>
      <c r="H59" s="285">
        <f t="shared" si="13"/>
        <v>30000</v>
      </c>
      <c r="I59" s="267" t="s">
        <v>1240</v>
      </c>
    </row>
    <row r="60" spans="1:12" ht="13.5" thickBot="1">
      <c r="A60" s="277">
        <v>805</v>
      </c>
      <c r="B60" s="279" t="s">
        <v>1243</v>
      </c>
      <c r="C60" s="281">
        <v>2.5000000000000001E-2</v>
      </c>
      <c r="D60" s="284">
        <v>1000</v>
      </c>
      <c r="E60" s="284">
        <f t="shared" si="12"/>
        <v>2000</v>
      </c>
      <c r="F60" s="284">
        <f t="shared" si="12"/>
        <v>4000</v>
      </c>
      <c r="G60" s="284">
        <f t="shared" si="1"/>
        <v>8000</v>
      </c>
      <c r="H60" s="284">
        <f t="shared" si="13"/>
        <v>15000</v>
      </c>
      <c r="I60" s="267" t="s">
        <v>1244</v>
      </c>
    </row>
  </sheetData>
  <mergeCells count="1">
    <mergeCell ref="I48:I53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</vt:i4>
      </vt:variant>
    </vt:vector>
  </HeadingPairs>
  <TitlesOfParts>
    <vt:vector size="19" baseType="lpstr">
      <vt:lpstr>Complex Requirements</vt:lpstr>
      <vt:lpstr>Merchandising Calculator</vt:lpstr>
      <vt:lpstr>Resource Calculator</vt:lpstr>
      <vt:lpstr>Factory Production</vt:lpstr>
      <vt:lpstr>EEM Ship Techniques</vt:lpstr>
      <vt:lpstr>Shipyard ID</vt:lpstr>
      <vt:lpstr>Shipyard Construction</vt:lpstr>
      <vt:lpstr>Maintenance Patches</vt:lpstr>
      <vt:lpstr>Principles Tree</vt:lpstr>
      <vt:lpstr>Principles</vt:lpstr>
      <vt:lpstr>Techniques</vt:lpstr>
      <vt:lpstr>Blueprints</vt:lpstr>
      <vt:lpstr>Research Conversion Averages</vt:lpstr>
      <vt:lpstr>Research Stellar Estimates</vt:lpstr>
      <vt:lpstr>World Urban &amp; Cultivated</vt:lpstr>
      <vt:lpstr>Asteroid Spotting</vt:lpstr>
      <vt:lpstr>Crew Factors by Race</vt:lpstr>
      <vt:lpstr>Officer Skills and Weapons</vt:lpstr>
      <vt:lpstr>Principles!Criteria</vt:lpstr>
    </vt:vector>
  </TitlesOfParts>
  <Company>ALH Software Design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Phoenix Master Control</dc:title>
  <dc:subject/>
  <dc:creator>Alun Hancock</dc:creator>
  <cp:lastModifiedBy>Alun Hancock</cp:lastModifiedBy>
  <cp:lastPrinted>2004-02-16T15:23:32Z</cp:lastPrinted>
  <dcterms:created xsi:type="dcterms:W3CDTF">2004-02-16T13:16:21Z</dcterms:created>
  <dcterms:modified xsi:type="dcterms:W3CDTF">2026-05-24T13:18:15Z</dcterms:modified>
</cp:coreProperties>
</file>